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6135" windowWidth="25230" windowHeight="6195"/>
  </bookViews>
  <sheets>
    <sheet name="PAQGEN" sheetId="1" r:id="rId1"/>
    <sheet name="SQL" sheetId="2" r:id="rId2"/>
    <sheet name="REgionOf" sheetId="3" r:id="rId3"/>
  </sheets>
  <definedNames>
    <definedName name="FactorPrefPesos">PAQGEN!$B$230</definedName>
    <definedName name="TCUSD">PAQGEN!$D$230</definedName>
  </definedNames>
  <calcPr calcId="125725"/>
</workbook>
</file>

<file path=xl/calcChain.xml><?xml version="1.0" encoding="utf-8"?>
<calcChain xmlns="http://schemas.openxmlformats.org/spreadsheetml/2006/main">
  <c r="AB3" i="1"/>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64"/>
  <c r="AB165"/>
  <c r="AB166"/>
  <c r="AB167"/>
  <c r="AB168"/>
  <c r="AB169"/>
  <c r="AB170"/>
  <c r="AB171"/>
  <c r="AB172"/>
  <c r="AB173"/>
  <c r="AB174"/>
  <c r="AB175"/>
  <c r="AB176"/>
  <c r="AB177"/>
  <c r="AB178"/>
  <c r="AB179"/>
  <c r="AB180"/>
  <c r="AB181"/>
  <c r="AB182"/>
  <c r="AB183"/>
  <c r="AB184"/>
  <c r="AB185"/>
  <c r="AB186"/>
  <c r="AB187"/>
  <c r="AB188"/>
  <c r="AB189"/>
  <c r="AB190"/>
  <c r="AB191"/>
  <c r="AB192"/>
  <c r="AB193"/>
  <c r="AB194"/>
  <c r="AB195"/>
  <c r="AB196"/>
  <c r="AB197"/>
  <c r="AB198"/>
  <c r="AB199"/>
  <c r="AB200"/>
  <c r="AB201"/>
  <c r="AB202"/>
  <c r="AB203"/>
  <c r="AB204"/>
  <c r="AB205"/>
  <c r="AB206"/>
  <c r="AB207"/>
  <c r="AB208"/>
  <c r="AB209"/>
  <c r="AB210"/>
  <c r="AB211"/>
  <c r="AB212"/>
  <c r="AB213"/>
  <c r="AB214"/>
  <c r="AB215"/>
  <c r="AB216"/>
  <c r="AB217"/>
  <c r="AB218"/>
  <c r="AB219"/>
  <c r="AB220"/>
  <c r="AB221"/>
  <c r="AB222"/>
  <c r="AB223"/>
  <c r="AB224"/>
  <c r="AB225"/>
  <c r="AB226"/>
  <c r="AB227"/>
  <c r="AB2"/>
  <c r="AW3"/>
  <c r="AY3" s="1"/>
  <c r="AW4"/>
  <c r="AZ4" s="1"/>
  <c r="AW5"/>
  <c r="AZ5" s="1"/>
  <c r="AW6"/>
  <c r="AX6" s="1"/>
  <c r="AW7"/>
  <c r="AY7" s="1"/>
  <c r="AW8"/>
  <c r="AZ8" s="1"/>
  <c r="AW9"/>
  <c r="AZ9" s="1"/>
  <c r="AW10"/>
  <c r="AX10" s="1"/>
  <c r="AW11"/>
  <c r="AY11" s="1"/>
  <c r="AW12"/>
  <c r="AZ12" s="1"/>
  <c r="AW13"/>
  <c r="AZ13" s="1"/>
  <c r="AW14"/>
  <c r="AX14" s="1"/>
  <c r="AW15"/>
  <c r="AY15" s="1"/>
  <c r="AW16"/>
  <c r="AZ16" s="1"/>
  <c r="AW17"/>
  <c r="AZ17" s="1"/>
  <c r="AW18"/>
  <c r="AX18" s="1"/>
  <c r="AW19"/>
  <c r="AY19" s="1"/>
  <c r="AW20"/>
  <c r="AZ20" s="1"/>
  <c r="AW21"/>
  <c r="AZ21" s="1"/>
  <c r="AW22"/>
  <c r="AX22" s="1"/>
  <c r="AW23"/>
  <c r="AY23" s="1"/>
  <c r="AW24"/>
  <c r="AZ24" s="1"/>
  <c r="AW25"/>
  <c r="AZ25" s="1"/>
  <c r="AW26"/>
  <c r="AX26" s="1"/>
  <c r="AW27"/>
  <c r="AY27" s="1"/>
  <c r="AW28"/>
  <c r="AZ28" s="1"/>
  <c r="AW29"/>
  <c r="AZ29" s="1"/>
  <c r="AW30"/>
  <c r="AX30" s="1"/>
  <c r="AW31"/>
  <c r="AY31" s="1"/>
  <c r="AW32"/>
  <c r="AZ32" s="1"/>
  <c r="AW33"/>
  <c r="AZ33" s="1"/>
  <c r="AW34"/>
  <c r="AX34" s="1"/>
  <c r="AW35"/>
  <c r="AY35" s="1"/>
  <c r="AW36"/>
  <c r="AZ36" s="1"/>
  <c r="AW37"/>
  <c r="AZ37" s="1"/>
  <c r="AW38"/>
  <c r="AX38" s="1"/>
  <c r="AW39"/>
  <c r="AY39" s="1"/>
  <c r="AW40"/>
  <c r="AZ40" s="1"/>
  <c r="AW41"/>
  <c r="AZ41" s="1"/>
  <c r="AW42"/>
  <c r="AX42" s="1"/>
  <c r="AW43"/>
  <c r="AY43" s="1"/>
  <c r="AW44"/>
  <c r="AZ44" s="1"/>
  <c r="AW45"/>
  <c r="AZ45" s="1"/>
  <c r="AW46"/>
  <c r="AX46" s="1"/>
  <c r="AW47"/>
  <c r="AY47" s="1"/>
  <c r="AW48"/>
  <c r="AZ48" s="1"/>
  <c r="AW49"/>
  <c r="AZ49" s="1"/>
  <c r="AW50"/>
  <c r="AX50" s="1"/>
  <c r="AW51"/>
  <c r="AY51" s="1"/>
  <c r="AW52"/>
  <c r="AZ52" s="1"/>
  <c r="AW53"/>
  <c r="AZ53" s="1"/>
  <c r="AW54"/>
  <c r="AX54" s="1"/>
  <c r="AW55"/>
  <c r="AY55" s="1"/>
  <c r="AW56"/>
  <c r="AZ56" s="1"/>
  <c r="AW57"/>
  <c r="AZ57" s="1"/>
  <c r="AW58"/>
  <c r="AX58" s="1"/>
  <c r="AW59"/>
  <c r="AY59" s="1"/>
  <c r="AW60"/>
  <c r="AZ60" s="1"/>
  <c r="AW61"/>
  <c r="AZ61" s="1"/>
  <c r="AW62"/>
  <c r="AX62" s="1"/>
  <c r="AW63"/>
  <c r="AY63" s="1"/>
  <c r="AW64"/>
  <c r="AZ64" s="1"/>
  <c r="AW65"/>
  <c r="AZ65" s="1"/>
  <c r="AW66"/>
  <c r="AX66" s="1"/>
  <c r="AW67"/>
  <c r="AY67" s="1"/>
  <c r="AW68"/>
  <c r="AZ68" s="1"/>
  <c r="AW69"/>
  <c r="AZ69" s="1"/>
  <c r="AW70"/>
  <c r="AX70" s="1"/>
  <c r="AW71"/>
  <c r="AY71" s="1"/>
  <c r="AW72"/>
  <c r="AZ72" s="1"/>
  <c r="AW73"/>
  <c r="AZ73" s="1"/>
  <c r="AW74"/>
  <c r="AX74" s="1"/>
  <c r="AW75"/>
  <c r="AY75" s="1"/>
  <c r="AW76"/>
  <c r="AZ76" s="1"/>
  <c r="AW77"/>
  <c r="AZ77" s="1"/>
  <c r="AW78"/>
  <c r="AX78" s="1"/>
  <c r="AW79"/>
  <c r="AY79" s="1"/>
  <c r="AW80"/>
  <c r="AZ80" s="1"/>
  <c r="AW81"/>
  <c r="AZ81" s="1"/>
  <c r="AW82"/>
  <c r="AX82" s="1"/>
  <c r="AW83"/>
  <c r="AY83" s="1"/>
  <c r="AW84"/>
  <c r="AZ84" s="1"/>
  <c r="AW85"/>
  <c r="AZ85" s="1"/>
  <c r="AW86"/>
  <c r="AX86" s="1"/>
  <c r="AW87"/>
  <c r="AY87" s="1"/>
  <c r="AW88"/>
  <c r="AZ88" s="1"/>
  <c r="AW89"/>
  <c r="AZ89" s="1"/>
  <c r="AW90"/>
  <c r="AX90" s="1"/>
  <c r="AW91"/>
  <c r="AY91" s="1"/>
  <c r="AW92"/>
  <c r="AZ92" s="1"/>
  <c r="AW93"/>
  <c r="AZ93" s="1"/>
  <c r="AW94"/>
  <c r="AX94" s="1"/>
  <c r="AW95"/>
  <c r="AY95" s="1"/>
  <c r="AW96"/>
  <c r="AZ96" s="1"/>
  <c r="AW97"/>
  <c r="AZ97" s="1"/>
  <c r="AW98"/>
  <c r="AX98" s="1"/>
  <c r="AW99"/>
  <c r="AY99" s="1"/>
  <c r="AW100"/>
  <c r="AZ100" s="1"/>
  <c r="AW101"/>
  <c r="AZ101" s="1"/>
  <c r="AW102"/>
  <c r="AX102" s="1"/>
  <c r="AW103"/>
  <c r="AY103" s="1"/>
  <c r="AW104"/>
  <c r="AZ104" s="1"/>
  <c r="AW105"/>
  <c r="AZ105" s="1"/>
  <c r="AW106"/>
  <c r="AX106" s="1"/>
  <c r="AW107"/>
  <c r="AY107" s="1"/>
  <c r="AW108"/>
  <c r="AZ108" s="1"/>
  <c r="AW109"/>
  <c r="AZ109" s="1"/>
  <c r="AW110"/>
  <c r="AX110" s="1"/>
  <c r="AW111"/>
  <c r="AY111" s="1"/>
  <c r="AW112"/>
  <c r="AZ112" s="1"/>
  <c r="AW113"/>
  <c r="AZ113" s="1"/>
  <c r="AW114"/>
  <c r="AX114" s="1"/>
  <c r="AW115"/>
  <c r="AY115" s="1"/>
  <c r="AW116"/>
  <c r="AZ116" s="1"/>
  <c r="AW117"/>
  <c r="AZ117" s="1"/>
  <c r="AW118"/>
  <c r="AX118" s="1"/>
  <c r="AW119"/>
  <c r="AY119" s="1"/>
  <c r="AW120"/>
  <c r="AZ120" s="1"/>
  <c r="AW121"/>
  <c r="AZ121" s="1"/>
  <c r="AW122"/>
  <c r="AX122" s="1"/>
  <c r="AW123"/>
  <c r="AY123" s="1"/>
  <c r="AW124"/>
  <c r="AZ124" s="1"/>
  <c r="AW125"/>
  <c r="AZ125" s="1"/>
  <c r="AW126"/>
  <c r="AX126" s="1"/>
  <c r="AW127"/>
  <c r="AY127" s="1"/>
  <c r="AW128"/>
  <c r="AZ128" s="1"/>
  <c r="AW129"/>
  <c r="AZ129" s="1"/>
  <c r="AW130"/>
  <c r="AX130" s="1"/>
  <c r="AW131"/>
  <c r="AY131" s="1"/>
  <c r="AW132"/>
  <c r="AZ132" s="1"/>
  <c r="AW133"/>
  <c r="AZ133" s="1"/>
  <c r="AW134"/>
  <c r="AX134" s="1"/>
  <c r="AW135"/>
  <c r="AY135" s="1"/>
  <c r="AW136"/>
  <c r="AZ136" s="1"/>
  <c r="AW137"/>
  <c r="AZ137" s="1"/>
  <c r="AW138"/>
  <c r="AX138" s="1"/>
  <c r="AW139"/>
  <c r="AY139" s="1"/>
  <c r="AW140"/>
  <c r="AZ140" s="1"/>
  <c r="AW141"/>
  <c r="AZ141" s="1"/>
  <c r="AW142"/>
  <c r="AX142" s="1"/>
  <c r="AW143"/>
  <c r="AY143" s="1"/>
  <c r="AW144"/>
  <c r="AZ144" s="1"/>
  <c r="AW145"/>
  <c r="AZ145" s="1"/>
  <c r="AW146"/>
  <c r="AX146" s="1"/>
  <c r="AW147"/>
  <c r="AY147" s="1"/>
  <c r="AW148"/>
  <c r="AZ148" s="1"/>
  <c r="AW149"/>
  <c r="AZ149" s="1"/>
  <c r="AW150"/>
  <c r="AX150" s="1"/>
  <c r="AW151"/>
  <c r="AY151" s="1"/>
  <c r="AW152"/>
  <c r="AZ152" s="1"/>
  <c r="AW153"/>
  <c r="AZ153" s="1"/>
  <c r="AW154"/>
  <c r="AX154" s="1"/>
  <c r="AW155"/>
  <c r="AY155" s="1"/>
  <c r="AW156"/>
  <c r="AZ156" s="1"/>
  <c r="AW157"/>
  <c r="AZ157" s="1"/>
  <c r="AW158"/>
  <c r="AX158" s="1"/>
  <c r="AW159"/>
  <c r="AY159" s="1"/>
  <c r="AW160"/>
  <c r="AZ160" s="1"/>
  <c r="AW161"/>
  <c r="AZ161" s="1"/>
  <c r="AW162"/>
  <c r="AX162" s="1"/>
  <c r="AW163"/>
  <c r="AY163" s="1"/>
  <c r="AW164"/>
  <c r="AZ164" s="1"/>
  <c r="AW165"/>
  <c r="AZ165" s="1"/>
  <c r="AW166"/>
  <c r="AX166" s="1"/>
  <c r="AW167"/>
  <c r="AY167" s="1"/>
  <c r="AW168"/>
  <c r="AZ168" s="1"/>
  <c r="AW169"/>
  <c r="AZ169" s="1"/>
  <c r="AW170"/>
  <c r="AX170" s="1"/>
  <c r="AW171"/>
  <c r="AY171" s="1"/>
  <c r="AW172"/>
  <c r="AZ172" s="1"/>
  <c r="AW173"/>
  <c r="AZ173" s="1"/>
  <c r="AW174"/>
  <c r="AX174" s="1"/>
  <c r="AW175"/>
  <c r="AY175" s="1"/>
  <c r="AW176"/>
  <c r="AZ176" s="1"/>
  <c r="AW177"/>
  <c r="AZ177" s="1"/>
  <c r="AW178"/>
  <c r="AX178" s="1"/>
  <c r="AW179"/>
  <c r="AY179" s="1"/>
  <c r="AW180"/>
  <c r="AZ180" s="1"/>
  <c r="AW181"/>
  <c r="AZ181" s="1"/>
  <c r="AW182"/>
  <c r="AX182" s="1"/>
  <c r="AW183"/>
  <c r="AY183" s="1"/>
  <c r="AW184"/>
  <c r="AZ184" s="1"/>
  <c r="AW185"/>
  <c r="AZ185" s="1"/>
  <c r="AW186"/>
  <c r="AX186" s="1"/>
  <c r="AW187"/>
  <c r="AY187" s="1"/>
  <c r="AW188"/>
  <c r="AZ188" s="1"/>
  <c r="AW189"/>
  <c r="AZ189" s="1"/>
  <c r="AW190"/>
  <c r="AX190" s="1"/>
  <c r="AW191"/>
  <c r="AY191" s="1"/>
  <c r="AW192"/>
  <c r="AZ192" s="1"/>
  <c r="AW193"/>
  <c r="AZ193" s="1"/>
  <c r="AW194"/>
  <c r="AX194" s="1"/>
  <c r="AW195"/>
  <c r="AY195" s="1"/>
  <c r="AW196"/>
  <c r="AZ196" s="1"/>
  <c r="AW197"/>
  <c r="AZ197" s="1"/>
  <c r="AW198"/>
  <c r="AX198" s="1"/>
  <c r="AW199"/>
  <c r="AY199" s="1"/>
  <c r="AW200"/>
  <c r="AZ200" s="1"/>
  <c r="AW201"/>
  <c r="AZ201" s="1"/>
  <c r="AW202"/>
  <c r="AX202" s="1"/>
  <c r="AW203"/>
  <c r="AY203" s="1"/>
  <c r="AW204"/>
  <c r="AZ204" s="1"/>
  <c r="AW205"/>
  <c r="AZ205" s="1"/>
  <c r="AW206"/>
  <c r="AX206" s="1"/>
  <c r="AW207"/>
  <c r="AY207" s="1"/>
  <c r="AW208"/>
  <c r="AZ208" s="1"/>
  <c r="AW209"/>
  <c r="AZ209" s="1"/>
  <c r="AW210"/>
  <c r="AX210" s="1"/>
  <c r="AW211"/>
  <c r="AY211" s="1"/>
  <c r="AW212"/>
  <c r="AZ212" s="1"/>
  <c r="AW213"/>
  <c r="AZ213" s="1"/>
  <c r="AW214"/>
  <c r="AX214" s="1"/>
  <c r="AW215"/>
  <c r="AY215" s="1"/>
  <c r="AW216"/>
  <c r="AZ216" s="1"/>
  <c r="AW217"/>
  <c r="AZ217" s="1"/>
  <c r="AW218"/>
  <c r="AX218" s="1"/>
  <c r="AW219"/>
  <c r="AY219" s="1"/>
  <c r="AW220"/>
  <c r="AZ220" s="1"/>
  <c r="AW221"/>
  <c r="AZ221" s="1"/>
  <c r="AW222"/>
  <c r="AX222" s="1"/>
  <c r="AW223"/>
  <c r="AY223" s="1"/>
  <c r="AW224"/>
  <c r="AZ224" s="1"/>
  <c r="AW225"/>
  <c r="AZ225" s="1"/>
  <c r="AW226"/>
  <c r="AX226" s="1"/>
  <c r="AW227"/>
  <c r="AY227" s="1"/>
  <c r="AW2"/>
  <c r="AX2" s="1"/>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
  <c r="N20"/>
  <c r="N3"/>
  <c r="N4"/>
  <c r="N5"/>
  <c r="N6"/>
  <c r="N7"/>
  <c r="N8"/>
  <c r="N9"/>
  <c r="N10"/>
  <c r="N11"/>
  <c r="N12"/>
  <c r="N13"/>
  <c r="N14"/>
  <c r="N15"/>
  <c r="N16"/>
  <c r="N17"/>
  <c r="N18"/>
  <c r="N19"/>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20"/>
  <c r="N121"/>
  <c r="N122"/>
  <c r="N123"/>
  <c r="N124"/>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
  <c r="V8"/>
  <c r="V12"/>
  <c r="V16"/>
  <c r="V24"/>
  <c r="V28"/>
  <c r="V32"/>
  <c r="V40"/>
  <c r="V44"/>
  <c r="V48"/>
  <c r="V56"/>
  <c r="V60"/>
  <c r="V64"/>
  <c r="V72"/>
  <c r="V76"/>
  <c r="V80"/>
  <c r="V88"/>
  <c r="V92"/>
  <c r="V108"/>
  <c r="V124"/>
  <c r="U3"/>
  <c r="W3" s="1"/>
  <c r="U4"/>
  <c r="W4" s="1"/>
  <c r="U5"/>
  <c r="V5" s="1"/>
  <c r="U6"/>
  <c r="W6" s="1"/>
  <c r="U7"/>
  <c r="W7" s="1"/>
  <c r="U8"/>
  <c r="W8" s="1"/>
  <c r="U9"/>
  <c r="V9" s="1"/>
  <c r="U10"/>
  <c r="W10" s="1"/>
  <c r="U11"/>
  <c r="W11" s="1"/>
  <c r="U12"/>
  <c r="W12" s="1"/>
  <c r="U13"/>
  <c r="V13" s="1"/>
  <c r="U14"/>
  <c r="W14" s="1"/>
  <c r="U15"/>
  <c r="W15" s="1"/>
  <c r="U16"/>
  <c r="W16" s="1"/>
  <c r="U17"/>
  <c r="V17" s="1"/>
  <c r="U18"/>
  <c r="W18" s="1"/>
  <c r="U19"/>
  <c r="W19" s="1"/>
  <c r="U20"/>
  <c r="W20" s="1"/>
  <c r="U21"/>
  <c r="V21" s="1"/>
  <c r="U22"/>
  <c r="W22" s="1"/>
  <c r="U23"/>
  <c r="W23" s="1"/>
  <c r="U24"/>
  <c r="W24" s="1"/>
  <c r="U25"/>
  <c r="V25" s="1"/>
  <c r="U26"/>
  <c r="W26" s="1"/>
  <c r="U27"/>
  <c r="W27" s="1"/>
  <c r="U28"/>
  <c r="W28" s="1"/>
  <c r="U29"/>
  <c r="V29" s="1"/>
  <c r="U30"/>
  <c r="W30" s="1"/>
  <c r="U31"/>
  <c r="W31" s="1"/>
  <c r="U32"/>
  <c r="W32" s="1"/>
  <c r="U33"/>
  <c r="V33" s="1"/>
  <c r="U34"/>
  <c r="W34" s="1"/>
  <c r="U35"/>
  <c r="W35" s="1"/>
  <c r="U36"/>
  <c r="W36" s="1"/>
  <c r="U37"/>
  <c r="V37" s="1"/>
  <c r="U38"/>
  <c r="W38" s="1"/>
  <c r="U39"/>
  <c r="W39" s="1"/>
  <c r="U40"/>
  <c r="W40" s="1"/>
  <c r="U41"/>
  <c r="V41" s="1"/>
  <c r="U42"/>
  <c r="W42" s="1"/>
  <c r="U43"/>
  <c r="W43" s="1"/>
  <c r="U44"/>
  <c r="W44" s="1"/>
  <c r="U45"/>
  <c r="V45" s="1"/>
  <c r="U46"/>
  <c r="W46" s="1"/>
  <c r="U47"/>
  <c r="W47" s="1"/>
  <c r="U48"/>
  <c r="W48" s="1"/>
  <c r="U49"/>
  <c r="V49" s="1"/>
  <c r="U50"/>
  <c r="W50" s="1"/>
  <c r="U51"/>
  <c r="W51" s="1"/>
  <c r="U52"/>
  <c r="W52" s="1"/>
  <c r="U53"/>
  <c r="V53" s="1"/>
  <c r="U54"/>
  <c r="W54" s="1"/>
  <c r="U55"/>
  <c r="W55" s="1"/>
  <c r="U56"/>
  <c r="W56" s="1"/>
  <c r="U57"/>
  <c r="V57" s="1"/>
  <c r="U58"/>
  <c r="W58" s="1"/>
  <c r="U59"/>
  <c r="W59" s="1"/>
  <c r="U60"/>
  <c r="W60" s="1"/>
  <c r="U61"/>
  <c r="V61" s="1"/>
  <c r="U62"/>
  <c r="W62" s="1"/>
  <c r="U63"/>
  <c r="W63" s="1"/>
  <c r="U64"/>
  <c r="W64" s="1"/>
  <c r="U65"/>
  <c r="V65" s="1"/>
  <c r="U66"/>
  <c r="W66" s="1"/>
  <c r="U67"/>
  <c r="W67" s="1"/>
  <c r="U68"/>
  <c r="W68" s="1"/>
  <c r="U69"/>
  <c r="V69" s="1"/>
  <c r="U70"/>
  <c r="W70" s="1"/>
  <c r="U71"/>
  <c r="W71" s="1"/>
  <c r="U72"/>
  <c r="W72" s="1"/>
  <c r="U73"/>
  <c r="V73" s="1"/>
  <c r="U74"/>
  <c r="W74" s="1"/>
  <c r="U75"/>
  <c r="W75" s="1"/>
  <c r="U76"/>
  <c r="W76" s="1"/>
  <c r="U77"/>
  <c r="V77" s="1"/>
  <c r="U78"/>
  <c r="W78" s="1"/>
  <c r="U79"/>
  <c r="W79" s="1"/>
  <c r="U80"/>
  <c r="W80" s="1"/>
  <c r="U81"/>
  <c r="V81" s="1"/>
  <c r="U82"/>
  <c r="W82" s="1"/>
  <c r="U83"/>
  <c r="W83" s="1"/>
  <c r="U84"/>
  <c r="W84" s="1"/>
  <c r="U85"/>
  <c r="V85" s="1"/>
  <c r="U86"/>
  <c r="W86" s="1"/>
  <c r="U87"/>
  <c r="W87" s="1"/>
  <c r="U88"/>
  <c r="W88" s="1"/>
  <c r="U89"/>
  <c r="V89" s="1"/>
  <c r="U90"/>
  <c r="W90" s="1"/>
  <c r="U91"/>
  <c r="W91" s="1"/>
  <c r="U92"/>
  <c r="W92" s="1"/>
  <c r="U93"/>
  <c r="V93" s="1"/>
  <c r="U94"/>
  <c r="W94" s="1"/>
  <c r="U95"/>
  <c r="W95" s="1"/>
  <c r="U96"/>
  <c r="W96" s="1"/>
  <c r="U97"/>
  <c r="V97" s="1"/>
  <c r="U98"/>
  <c r="W98" s="1"/>
  <c r="U99"/>
  <c r="W99" s="1"/>
  <c r="U100"/>
  <c r="W100" s="1"/>
  <c r="U101"/>
  <c r="V101" s="1"/>
  <c r="U102"/>
  <c r="W102" s="1"/>
  <c r="U103"/>
  <c r="W103" s="1"/>
  <c r="U104"/>
  <c r="W104" s="1"/>
  <c r="U105"/>
  <c r="V105" s="1"/>
  <c r="U106"/>
  <c r="W106" s="1"/>
  <c r="U107"/>
  <c r="W107" s="1"/>
  <c r="U108"/>
  <c r="W108" s="1"/>
  <c r="U109"/>
  <c r="V109" s="1"/>
  <c r="U110"/>
  <c r="W110" s="1"/>
  <c r="U111"/>
  <c r="W111" s="1"/>
  <c r="U112"/>
  <c r="W112" s="1"/>
  <c r="U113"/>
  <c r="V113" s="1"/>
  <c r="U114"/>
  <c r="W114" s="1"/>
  <c r="U115"/>
  <c r="W115" s="1"/>
  <c r="U116"/>
  <c r="W116" s="1"/>
  <c r="U117"/>
  <c r="V117" s="1"/>
  <c r="U118"/>
  <c r="W118" s="1"/>
  <c r="U119"/>
  <c r="W119" s="1"/>
  <c r="U120"/>
  <c r="W120" s="1"/>
  <c r="U121"/>
  <c r="V121" s="1"/>
  <c r="U122"/>
  <c r="W122" s="1"/>
  <c r="U123"/>
  <c r="W123" s="1"/>
  <c r="U124"/>
  <c r="W124" s="1"/>
  <c r="U125"/>
  <c r="V125" s="1"/>
  <c r="U126"/>
  <c r="W126" s="1"/>
  <c r="U127"/>
  <c r="W127" s="1"/>
  <c r="U128"/>
  <c r="V128" s="1"/>
  <c r="U129"/>
  <c r="V129" s="1"/>
  <c r="U130"/>
  <c r="W130" s="1"/>
  <c r="U131"/>
  <c r="W131" s="1"/>
  <c r="U132"/>
  <c r="V132" s="1"/>
  <c r="U133"/>
  <c r="V133" s="1"/>
  <c r="U134"/>
  <c r="W134" s="1"/>
  <c r="U135"/>
  <c r="W135" s="1"/>
  <c r="U136"/>
  <c r="V136" s="1"/>
  <c r="U137"/>
  <c r="V137" s="1"/>
  <c r="U138"/>
  <c r="W138" s="1"/>
  <c r="U139"/>
  <c r="W139" s="1"/>
  <c r="U140"/>
  <c r="V140" s="1"/>
  <c r="U141"/>
  <c r="V141" s="1"/>
  <c r="U142"/>
  <c r="W142" s="1"/>
  <c r="U143"/>
  <c r="W143" s="1"/>
  <c r="U144"/>
  <c r="V144" s="1"/>
  <c r="U145"/>
  <c r="V145" s="1"/>
  <c r="U146"/>
  <c r="W146" s="1"/>
  <c r="U147"/>
  <c r="W147" s="1"/>
  <c r="U148"/>
  <c r="V148" s="1"/>
  <c r="U149"/>
  <c r="V149" s="1"/>
  <c r="U150"/>
  <c r="W150" s="1"/>
  <c r="U151"/>
  <c r="W151" s="1"/>
  <c r="U152"/>
  <c r="V152" s="1"/>
  <c r="U153"/>
  <c r="V153" s="1"/>
  <c r="U154"/>
  <c r="W154" s="1"/>
  <c r="U155"/>
  <c r="W155" s="1"/>
  <c r="U156"/>
  <c r="V156" s="1"/>
  <c r="U157"/>
  <c r="V157" s="1"/>
  <c r="U158"/>
  <c r="W158" s="1"/>
  <c r="U159"/>
  <c r="W159" s="1"/>
  <c r="U160"/>
  <c r="V160" s="1"/>
  <c r="U161"/>
  <c r="V161" s="1"/>
  <c r="U162"/>
  <c r="W162" s="1"/>
  <c r="U163"/>
  <c r="W163" s="1"/>
  <c r="U164"/>
  <c r="V164" s="1"/>
  <c r="U165"/>
  <c r="V165" s="1"/>
  <c r="U166"/>
  <c r="W166" s="1"/>
  <c r="U167"/>
  <c r="W167" s="1"/>
  <c r="U168"/>
  <c r="V168" s="1"/>
  <c r="U169"/>
  <c r="V169" s="1"/>
  <c r="U170"/>
  <c r="W170" s="1"/>
  <c r="U171"/>
  <c r="W171" s="1"/>
  <c r="U172"/>
  <c r="V172" s="1"/>
  <c r="U173"/>
  <c r="V173" s="1"/>
  <c r="U174"/>
  <c r="W174" s="1"/>
  <c r="U175"/>
  <c r="W175" s="1"/>
  <c r="U176"/>
  <c r="V176" s="1"/>
  <c r="U177"/>
  <c r="V177" s="1"/>
  <c r="U178"/>
  <c r="W178" s="1"/>
  <c r="U179"/>
  <c r="W179" s="1"/>
  <c r="U180"/>
  <c r="V180" s="1"/>
  <c r="U181"/>
  <c r="V181" s="1"/>
  <c r="U182"/>
  <c r="W182" s="1"/>
  <c r="U183"/>
  <c r="W183" s="1"/>
  <c r="U184"/>
  <c r="V184" s="1"/>
  <c r="U185"/>
  <c r="V185" s="1"/>
  <c r="U186"/>
  <c r="W186" s="1"/>
  <c r="U187"/>
  <c r="W187" s="1"/>
  <c r="U188"/>
  <c r="V188" s="1"/>
  <c r="U189"/>
  <c r="V189" s="1"/>
  <c r="U190"/>
  <c r="W190" s="1"/>
  <c r="U191"/>
  <c r="W191" s="1"/>
  <c r="U192"/>
  <c r="V192" s="1"/>
  <c r="U193"/>
  <c r="V193" s="1"/>
  <c r="U194"/>
  <c r="W194" s="1"/>
  <c r="U195"/>
  <c r="W195" s="1"/>
  <c r="U196"/>
  <c r="V196" s="1"/>
  <c r="U197"/>
  <c r="V197" s="1"/>
  <c r="U198"/>
  <c r="W198" s="1"/>
  <c r="U199"/>
  <c r="W199" s="1"/>
  <c r="U200"/>
  <c r="V200" s="1"/>
  <c r="U201"/>
  <c r="V201" s="1"/>
  <c r="U202"/>
  <c r="W202" s="1"/>
  <c r="U203"/>
  <c r="W203" s="1"/>
  <c r="U204"/>
  <c r="V204" s="1"/>
  <c r="U205"/>
  <c r="V205" s="1"/>
  <c r="U206"/>
  <c r="W206" s="1"/>
  <c r="U207"/>
  <c r="W207" s="1"/>
  <c r="U208"/>
  <c r="V208" s="1"/>
  <c r="U209"/>
  <c r="V209" s="1"/>
  <c r="U210"/>
  <c r="W210" s="1"/>
  <c r="U211"/>
  <c r="W211" s="1"/>
  <c r="U212"/>
  <c r="V212" s="1"/>
  <c r="U213"/>
  <c r="V213" s="1"/>
  <c r="U214"/>
  <c r="W214" s="1"/>
  <c r="U215"/>
  <c r="W215" s="1"/>
  <c r="U216"/>
  <c r="V216" s="1"/>
  <c r="U217"/>
  <c r="V217" s="1"/>
  <c r="U218"/>
  <c r="W218" s="1"/>
  <c r="U219"/>
  <c r="W219" s="1"/>
  <c r="U220"/>
  <c r="V220" s="1"/>
  <c r="U221"/>
  <c r="U222"/>
  <c r="W222" s="1"/>
  <c r="U223"/>
  <c r="W223" s="1"/>
  <c r="U224"/>
  <c r="V224" s="1"/>
  <c r="U225"/>
  <c r="U226"/>
  <c r="W226" s="1"/>
  <c r="U227"/>
  <c r="W227" s="1"/>
  <c r="U2"/>
  <c r="V2" s="1"/>
  <c r="V116" l="1"/>
  <c r="V100"/>
  <c r="V84"/>
  <c r="V68"/>
  <c r="V52"/>
  <c r="V36"/>
  <c r="V20"/>
  <c r="V4"/>
  <c r="AZ227"/>
  <c r="AY226"/>
  <c r="BA226" s="1"/>
  <c r="AX225"/>
  <c r="AZ223"/>
  <c r="AY222"/>
  <c r="BA222" s="1"/>
  <c r="AX221"/>
  <c r="BA221" s="1"/>
  <c r="AZ219"/>
  <c r="AY218"/>
  <c r="AX217"/>
  <c r="BA217" s="1"/>
  <c r="AZ215"/>
  <c r="AY214"/>
  <c r="BA214" s="1"/>
  <c r="AX213"/>
  <c r="AZ211"/>
  <c r="AY210"/>
  <c r="BA210" s="1"/>
  <c r="AX209"/>
  <c r="AZ207"/>
  <c r="AY206"/>
  <c r="BA206" s="1"/>
  <c r="AX205"/>
  <c r="BA205" s="1"/>
  <c r="AZ203"/>
  <c r="AY202"/>
  <c r="AX201"/>
  <c r="BA201" s="1"/>
  <c r="AZ199"/>
  <c r="AY198"/>
  <c r="BA198" s="1"/>
  <c r="AX197"/>
  <c r="AZ195"/>
  <c r="AY194"/>
  <c r="BA194" s="1"/>
  <c r="AX193"/>
  <c r="AZ191"/>
  <c r="AY190"/>
  <c r="BA190" s="1"/>
  <c r="AX189"/>
  <c r="BA189" s="1"/>
  <c r="AZ187"/>
  <c r="AY186"/>
  <c r="AX185"/>
  <c r="BA185" s="1"/>
  <c r="AZ183"/>
  <c r="AY182"/>
  <c r="BA182" s="1"/>
  <c r="AX181"/>
  <c r="AZ179"/>
  <c r="AY178"/>
  <c r="BA178" s="1"/>
  <c r="AX177"/>
  <c r="AZ175"/>
  <c r="AY174"/>
  <c r="BA174" s="1"/>
  <c r="AX173"/>
  <c r="BA173" s="1"/>
  <c r="AZ171"/>
  <c r="AY170"/>
  <c r="AX169"/>
  <c r="BA169" s="1"/>
  <c r="AZ167"/>
  <c r="AY166"/>
  <c r="BA166" s="1"/>
  <c r="AX165"/>
  <c r="AZ163"/>
  <c r="AY162"/>
  <c r="BA162" s="1"/>
  <c r="AX161"/>
  <c r="AZ159"/>
  <c r="AY158"/>
  <c r="BA158" s="1"/>
  <c r="AX157"/>
  <c r="BA157" s="1"/>
  <c r="AZ155"/>
  <c r="AY154"/>
  <c r="AX153"/>
  <c r="BA153" s="1"/>
  <c r="AZ151"/>
  <c r="AY150"/>
  <c r="BA150" s="1"/>
  <c r="AX149"/>
  <c r="AZ147"/>
  <c r="AY146"/>
  <c r="BA146" s="1"/>
  <c r="AX145"/>
  <c r="AZ143"/>
  <c r="AY142"/>
  <c r="BA142" s="1"/>
  <c r="AX141"/>
  <c r="BA141" s="1"/>
  <c r="AZ139"/>
  <c r="AY138"/>
  <c r="AX137"/>
  <c r="BA137" s="1"/>
  <c r="AZ135"/>
  <c r="AY134"/>
  <c r="BA134" s="1"/>
  <c r="AX133"/>
  <c r="AZ131"/>
  <c r="AY130"/>
  <c r="BA130" s="1"/>
  <c r="AX129"/>
  <c r="AZ127"/>
  <c r="AY126"/>
  <c r="BA126" s="1"/>
  <c r="AX125"/>
  <c r="BA125" s="1"/>
  <c r="AZ123"/>
  <c r="AY122"/>
  <c r="AX121"/>
  <c r="BA121" s="1"/>
  <c r="AZ119"/>
  <c r="AY118"/>
  <c r="BA118" s="1"/>
  <c r="AX117"/>
  <c r="AZ115"/>
  <c r="AY114"/>
  <c r="BA114" s="1"/>
  <c r="AX113"/>
  <c r="AZ111"/>
  <c r="AY110"/>
  <c r="BA110" s="1"/>
  <c r="AX109"/>
  <c r="BA109" s="1"/>
  <c r="AZ107"/>
  <c r="AY106"/>
  <c r="AX105"/>
  <c r="BA105" s="1"/>
  <c r="AZ103"/>
  <c r="AY102"/>
  <c r="BA102" s="1"/>
  <c r="AX101"/>
  <c r="AZ99"/>
  <c r="AY98"/>
  <c r="BA98" s="1"/>
  <c r="AX97"/>
  <c r="AZ95"/>
  <c r="AY94"/>
  <c r="BA94" s="1"/>
  <c r="AX93"/>
  <c r="BA93" s="1"/>
  <c r="AZ91"/>
  <c r="AY90"/>
  <c r="AX89"/>
  <c r="BA89" s="1"/>
  <c r="AZ87"/>
  <c r="AY86"/>
  <c r="BA86" s="1"/>
  <c r="AX85"/>
  <c r="AZ83"/>
  <c r="AY82"/>
  <c r="BA82" s="1"/>
  <c r="AX81"/>
  <c r="AZ79"/>
  <c r="AY78"/>
  <c r="BA78" s="1"/>
  <c r="AX77"/>
  <c r="AZ75"/>
  <c r="AY74"/>
  <c r="AX73"/>
  <c r="AZ71"/>
  <c r="AY70"/>
  <c r="AX69"/>
  <c r="AZ67"/>
  <c r="AY66"/>
  <c r="BA66" s="1"/>
  <c r="AX65"/>
  <c r="AZ63"/>
  <c r="AY62"/>
  <c r="BA62" s="1"/>
  <c r="AX61"/>
  <c r="AZ59"/>
  <c r="AY58"/>
  <c r="AX57"/>
  <c r="AZ55"/>
  <c r="AY54"/>
  <c r="AX53"/>
  <c r="AZ51"/>
  <c r="AY50"/>
  <c r="BA50" s="1"/>
  <c r="AX49"/>
  <c r="AZ47"/>
  <c r="AY46"/>
  <c r="BA46" s="1"/>
  <c r="AX45"/>
  <c r="AZ43"/>
  <c r="AY42"/>
  <c r="AX41"/>
  <c r="AZ39"/>
  <c r="AY38"/>
  <c r="AX37"/>
  <c r="AZ35"/>
  <c r="AY34"/>
  <c r="BA34" s="1"/>
  <c r="AX33"/>
  <c r="AZ31"/>
  <c r="AY30"/>
  <c r="BA30" s="1"/>
  <c r="AX29"/>
  <c r="AZ27"/>
  <c r="AY26"/>
  <c r="AX25"/>
  <c r="AZ23"/>
  <c r="AY22"/>
  <c r="AX21"/>
  <c r="AZ19"/>
  <c r="AY18"/>
  <c r="BA18" s="1"/>
  <c r="AX17"/>
  <c r="AZ15"/>
  <c r="AY14"/>
  <c r="BA14" s="1"/>
  <c r="AX13"/>
  <c r="AZ11"/>
  <c r="AY10"/>
  <c r="AX9"/>
  <c r="AZ7"/>
  <c r="AY6"/>
  <c r="BA6" s="1"/>
  <c r="AX5"/>
  <c r="AZ3"/>
  <c r="V120"/>
  <c r="V104"/>
  <c r="AZ2"/>
  <c r="AZ226"/>
  <c r="AY225"/>
  <c r="AX224"/>
  <c r="AZ222"/>
  <c r="AY221"/>
  <c r="AX220"/>
  <c r="BA220" s="1"/>
  <c r="AZ218"/>
  <c r="BA218" s="1"/>
  <c r="AY217"/>
  <c r="AX216"/>
  <c r="AZ214"/>
  <c r="AY213"/>
  <c r="AX212"/>
  <c r="AZ210"/>
  <c r="AY209"/>
  <c r="AX208"/>
  <c r="AZ206"/>
  <c r="AY205"/>
  <c r="AX204"/>
  <c r="BA204" s="1"/>
  <c r="AZ202"/>
  <c r="BA202" s="1"/>
  <c r="AY201"/>
  <c r="AX200"/>
  <c r="AZ198"/>
  <c r="AY197"/>
  <c r="AX196"/>
  <c r="AZ194"/>
  <c r="AY193"/>
  <c r="AX192"/>
  <c r="AZ190"/>
  <c r="AY189"/>
  <c r="AX188"/>
  <c r="BA188" s="1"/>
  <c r="AZ186"/>
  <c r="BA186" s="1"/>
  <c r="AY185"/>
  <c r="AX184"/>
  <c r="AZ182"/>
  <c r="AY181"/>
  <c r="AX180"/>
  <c r="AZ178"/>
  <c r="AY177"/>
  <c r="AX176"/>
  <c r="AZ174"/>
  <c r="AY173"/>
  <c r="AX172"/>
  <c r="BA172" s="1"/>
  <c r="AZ170"/>
  <c r="BA170" s="1"/>
  <c r="AY169"/>
  <c r="AX168"/>
  <c r="AZ166"/>
  <c r="AY165"/>
  <c r="AX164"/>
  <c r="AZ162"/>
  <c r="AY161"/>
  <c r="AX160"/>
  <c r="AZ158"/>
  <c r="AY157"/>
  <c r="AX156"/>
  <c r="BA156" s="1"/>
  <c r="AZ154"/>
  <c r="BA154" s="1"/>
  <c r="AY153"/>
  <c r="AX152"/>
  <c r="AZ150"/>
  <c r="AY149"/>
  <c r="AX148"/>
  <c r="AZ146"/>
  <c r="AY145"/>
  <c r="AX144"/>
  <c r="AZ142"/>
  <c r="AY141"/>
  <c r="AX140"/>
  <c r="BA140" s="1"/>
  <c r="AZ138"/>
  <c r="BA138" s="1"/>
  <c r="AY137"/>
  <c r="AX136"/>
  <c r="AZ134"/>
  <c r="AY133"/>
  <c r="AX132"/>
  <c r="AZ130"/>
  <c r="AY129"/>
  <c r="AX128"/>
  <c r="AZ126"/>
  <c r="AY125"/>
  <c r="AX124"/>
  <c r="BA124" s="1"/>
  <c r="AZ122"/>
  <c r="BA122" s="1"/>
  <c r="AY121"/>
  <c r="AX120"/>
  <c r="AZ118"/>
  <c r="AY117"/>
  <c r="AX116"/>
  <c r="AZ114"/>
  <c r="AY113"/>
  <c r="AX112"/>
  <c r="AZ110"/>
  <c r="AY109"/>
  <c r="AX108"/>
  <c r="BA108" s="1"/>
  <c r="AZ106"/>
  <c r="BA106" s="1"/>
  <c r="AY105"/>
  <c r="AX104"/>
  <c r="AZ102"/>
  <c r="AY101"/>
  <c r="AX100"/>
  <c r="AZ98"/>
  <c r="AY97"/>
  <c r="AX96"/>
  <c r="AZ94"/>
  <c r="AY93"/>
  <c r="AX92"/>
  <c r="BA92" s="1"/>
  <c r="AZ90"/>
  <c r="BA90" s="1"/>
  <c r="AY89"/>
  <c r="AX88"/>
  <c r="AZ86"/>
  <c r="AY85"/>
  <c r="AX84"/>
  <c r="AZ82"/>
  <c r="AY81"/>
  <c r="BA81" s="1"/>
  <c r="AX80"/>
  <c r="AZ78"/>
  <c r="AY77"/>
  <c r="AX76"/>
  <c r="AZ74"/>
  <c r="AY73"/>
  <c r="AX72"/>
  <c r="AZ70"/>
  <c r="AY69"/>
  <c r="BA69" s="1"/>
  <c r="AX68"/>
  <c r="AZ66"/>
  <c r="AY65"/>
  <c r="BA65" s="1"/>
  <c r="AX64"/>
  <c r="AZ62"/>
  <c r="AY61"/>
  <c r="AX60"/>
  <c r="AZ58"/>
  <c r="AY57"/>
  <c r="AX56"/>
  <c r="AZ54"/>
  <c r="AY53"/>
  <c r="BA53" s="1"/>
  <c r="AX52"/>
  <c r="AZ50"/>
  <c r="AY49"/>
  <c r="BA49" s="1"/>
  <c r="AX48"/>
  <c r="AZ46"/>
  <c r="AY45"/>
  <c r="AX44"/>
  <c r="AZ42"/>
  <c r="AY41"/>
  <c r="AX40"/>
  <c r="AZ38"/>
  <c r="AY37"/>
  <c r="BA37" s="1"/>
  <c r="AX36"/>
  <c r="AZ34"/>
  <c r="AY33"/>
  <c r="BA33" s="1"/>
  <c r="AX32"/>
  <c r="AZ30"/>
  <c r="AY29"/>
  <c r="AX28"/>
  <c r="AZ26"/>
  <c r="AY25"/>
  <c r="AX24"/>
  <c r="AZ22"/>
  <c r="AY21"/>
  <c r="BA21" s="1"/>
  <c r="AX20"/>
  <c r="AZ18"/>
  <c r="AY17"/>
  <c r="BA17" s="1"/>
  <c r="AX16"/>
  <c r="AZ14"/>
  <c r="AY13"/>
  <c r="AX12"/>
  <c r="AZ10"/>
  <c r="AY9"/>
  <c r="AX8"/>
  <c r="AZ6"/>
  <c r="AY5"/>
  <c r="BA5" s="1"/>
  <c r="AX4"/>
  <c r="AY2"/>
  <c r="BA2" s="1"/>
  <c r="AX227"/>
  <c r="BA227" s="1"/>
  <c r="AY224"/>
  <c r="AX223"/>
  <c r="BA223" s="1"/>
  <c r="AY220"/>
  <c r="AX219"/>
  <c r="BA219" s="1"/>
  <c r="AY216"/>
  <c r="AX215"/>
  <c r="AY212"/>
  <c r="AX211"/>
  <c r="BA211" s="1"/>
  <c r="AY208"/>
  <c r="AX207"/>
  <c r="BA207" s="1"/>
  <c r="AY204"/>
  <c r="AX203"/>
  <c r="BA203" s="1"/>
  <c r="AY200"/>
  <c r="AX199"/>
  <c r="AY196"/>
  <c r="AX195"/>
  <c r="BA195" s="1"/>
  <c r="AY192"/>
  <c r="AX191"/>
  <c r="BA191" s="1"/>
  <c r="AY188"/>
  <c r="AX187"/>
  <c r="BA187" s="1"/>
  <c r="AY184"/>
  <c r="AX183"/>
  <c r="AY180"/>
  <c r="AX179"/>
  <c r="BA179" s="1"/>
  <c r="AY176"/>
  <c r="AX175"/>
  <c r="BA175" s="1"/>
  <c r="AY172"/>
  <c r="AX171"/>
  <c r="BA171" s="1"/>
  <c r="AY168"/>
  <c r="AX167"/>
  <c r="AY164"/>
  <c r="AX163"/>
  <c r="BA163" s="1"/>
  <c r="AY160"/>
  <c r="AX159"/>
  <c r="BA159" s="1"/>
  <c r="AY156"/>
  <c r="AX155"/>
  <c r="BA155" s="1"/>
  <c r="AY152"/>
  <c r="AX151"/>
  <c r="AY148"/>
  <c r="AX147"/>
  <c r="BA147" s="1"/>
  <c r="AY144"/>
  <c r="AX143"/>
  <c r="BA143" s="1"/>
  <c r="AY140"/>
  <c r="AX139"/>
  <c r="BA139" s="1"/>
  <c r="AY136"/>
  <c r="AX135"/>
  <c r="AY132"/>
  <c r="AX131"/>
  <c r="BA131" s="1"/>
  <c r="AY128"/>
  <c r="AX127"/>
  <c r="BA127" s="1"/>
  <c r="AY124"/>
  <c r="AX123"/>
  <c r="BA123" s="1"/>
  <c r="AY120"/>
  <c r="AX119"/>
  <c r="AY116"/>
  <c r="AX115"/>
  <c r="BA115" s="1"/>
  <c r="AY112"/>
  <c r="AX111"/>
  <c r="BA111" s="1"/>
  <c r="AY108"/>
  <c r="AX107"/>
  <c r="BA107" s="1"/>
  <c r="AY104"/>
  <c r="AX103"/>
  <c r="AY100"/>
  <c r="AX99"/>
  <c r="BA99" s="1"/>
  <c r="AY96"/>
  <c r="AX95"/>
  <c r="BA95" s="1"/>
  <c r="AY92"/>
  <c r="AX91"/>
  <c r="BA91" s="1"/>
  <c r="AY88"/>
  <c r="AX87"/>
  <c r="AY84"/>
  <c r="AX83"/>
  <c r="BA83" s="1"/>
  <c r="AY80"/>
  <c r="BA80" s="1"/>
  <c r="AX79"/>
  <c r="BA79" s="1"/>
  <c r="AY76"/>
  <c r="AX75"/>
  <c r="BA75" s="1"/>
  <c r="AY72"/>
  <c r="BA72" s="1"/>
  <c r="AX71"/>
  <c r="BA71" s="1"/>
  <c r="AY68"/>
  <c r="BA68" s="1"/>
  <c r="AX67"/>
  <c r="BA67" s="1"/>
  <c r="AY64"/>
  <c r="BA64" s="1"/>
  <c r="AX63"/>
  <c r="BA63" s="1"/>
  <c r="AY60"/>
  <c r="AX59"/>
  <c r="BA59" s="1"/>
  <c r="AY56"/>
  <c r="BA56" s="1"/>
  <c r="AX55"/>
  <c r="BA55" s="1"/>
  <c r="AY52"/>
  <c r="BA52" s="1"/>
  <c r="AX51"/>
  <c r="BA51" s="1"/>
  <c r="AY48"/>
  <c r="BA48" s="1"/>
  <c r="AX47"/>
  <c r="BA47" s="1"/>
  <c r="AY44"/>
  <c r="AX43"/>
  <c r="BA43" s="1"/>
  <c r="AY40"/>
  <c r="BA40" s="1"/>
  <c r="AX39"/>
  <c r="BA39" s="1"/>
  <c r="AY36"/>
  <c r="BA36" s="1"/>
  <c r="AX35"/>
  <c r="BA35" s="1"/>
  <c r="AY32"/>
  <c r="BA32" s="1"/>
  <c r="AX31"/>
  <c r="BA31" s="1"/>
  <c r="AY28"/>
  <c r="AX27"/>
  <c r="BA27" s="1"/>
  <c r="AY24"/>
  <c r="BA24" s="1"/>
  <c r="AX23"/>
  <c r="BA23" s="1"/>
  <c r="AY20"/>
  <c r="BA20" s="1"/>
  <c r="AX19"/>
  <c r="BA19" s="1"/>
  <c r="AY16"/>
  <c r="BA16" s="1"/>
  <c r="AX15"/>
  <c r="BA15" s="1"/>
  <c r="AY12"/>
  <c r="AX11"/>
  <c r="BA11" s="1"/>
  <c r="AY8"/>
  <c r="BA8" s="1"/>
  <c r="AX7"/>
  <c r="BA7" s="1"/>
  <c r="AY4"/>
  <c r="BA4" s="1"/>
  <c r="AX3"/>
  <c r="BA3" s="1"/>
  <c r="V112"/>
  <c r="X112" s="1"/>
  <c r="V96"/>
  <c r="V225"/>
  <c r="W225"/>
  <c r="X120"/>
  <c r="X88"/>
  <c r="X24"/>
  <c r="X124"/>
  <c r="X108"/>
  <c r="X92"/>
  <c r="X76"/>
  <c r="X60"/>
  <c r="X44"/>
  <c r="X28"/>
  <c r="X12"/>
  <c r="X96"/>
  <c r="X80"/>
  <c r="X64"/>
  <c r="X48"/>
  <c r="X32"/>
  <c r="X16"/>
  <c r="X116"/>
  <c r="X100"/>
  <c r="X84"/>
  <c r="X68"/>
  <c r="X52"/>
  <c r="X36"/>
  <c r="X20"/>
  <c r="X4"/>
  <c r="V221"/>
  <c r="W221"/>
  <c r="X125"/>
  <c r="X61"/>
  <c r="X104"/>
  <c r="X72"/>
  <c r="X56"/>
  <c r="X40"/>
  <c r="X8"/>
  <c r="V226"/>
  <c r="X226" s="1"/>
  <c r="V222"/>
  <c r="X222" s="1"/>
  <c r="V218"/>
  <c r="X218" s="1"/>
  <c r="V214"/>
  <c r="X214" s="1"/>
  <c r="V210"/>
  <c r="X210" s="1"/>
  <c r="V206"/>
  <c r="X206" s="1"/>
  <c r="V202"/>
  <c r="X202" s="1"/>
  <c r="V198"/>
  <c r="X198" s="1"/>
  <c r="V194"/>
  <c r="X194" s="1"/>
  <c r="V190"/>
  <c r="X190" s="1"/>
  <c r="V186"/>
  <c r="X186" s="1"/>
  <c r="V182"/>
  <c r="X182" s="1"/>
  <c r="V178"/>
  <c r="X178" s="1"/>
  <c r="V174"/>
  <c r="X174" s="1"/>
  <c r="V170"/>
  <c r="X170" s="1"/>
  <c r="V166"/>
  <c r="X166" s="1"/>
  <c r="V162"/>
  <c r="X162" s="1"/>
  <c r="V158"/>
  <c r="X158" s="1"/>
  <c r="V154"/>
  <c r="X154" s="1"/>
  <c r="V150"/>
  <c r="X150" s="1"/>
  <c r="V146"/>
  <c r="X146" s="1"/>
  <c r="V142"/>
  <c r="X142" s="1"/>
  <c r="V138"/>
  <c r="X138" s="1"/>
  <c r="V134"/>
  <c r="X134" s="1"/>
  <c r="V130"/>
  <c r="X130" s="1"/>
  <c r="V126"/>
  <c r="X126" s="1"/>
  <c r="V122"/>
  <c r="X122" s="1"/>
  <c r="V118"/>
  <c r="X118" s="1"/>
  <c r="V114"/>
  <c r="X114" s="1"/>
  <c r="V110"/>
  <c r="X110" s="1"/>
  <c r="V106"/>
  <c r="X106" s="1"/>
  <c r="V102"/>
  <c r="X102" s="1"/>
  <c r="V98"/>
  <c r="X98" s="1"/>
  <c r="V94"/>
  <c r="X94" s="1"/>
  <c r="V90"/>
  <c r="X90" s="1"/>
  <c r="V86"/>
  <c r="X86" s="1"/>
  <c r="V82"/>
  <c r="X82" s="1"/>
  <c r="V78"/>
  <c r="X78" s="1"/>
  <c r="V74"/>
  <c r="X74" s="1"/>
  <c r="V70"/>
  <c r="X70" s="1"/>
  <c r="V66"/>
  <c r="X66" s="1"/>
  <c r="V62"/>
  <c r="X62" s="1"/>
  <c r="V58"/>
  <c r="X58" s="1"/>
  <c r="V54"/>
  <c r="X54" s="1"/>
  <c r="V50"/>
  <c r="X50" s="1"/>
  <c r="V46"/>
  <c r="X46" s="1"/>
  <c r="V42"/>
  <c r="X42" s="1"/>
  <c r="V38"/>
  <c r="X38" s="1"/>
  <c r="V34"/>
  <c r="X34" s="1"/>
  <c r="V30"/>
  <c r="X30" s="1"/>
  <c r="V26"/>
  <c r="X26" s="1"/>
  <c r="V22"/>
  <c r="X22" s="1"/>
  <c r="V18"/>
  <c r="X18" s="1"/>
  <c r="V14"/>
  <c r="X14" s="1"/>
  <c r="V10"/>
  <c r="X10" s="1"/>
  <c r="V6"/>
  <c r="X6" s="1"/>
  <c r="W2"/>
  <c r="X2" s="1"/>
  <c r="W224"/>
  <c r="X224" s="1"/>
  <c r="W220"/>
  <c r="X220" s="1"/>
  <c r="W216"/>
  <c r="X216" s="1"/>
  <c r="W212"/>
  <c r="X212" s="1"/>
  <c r="W208"/>
  <c r="X208" s="1"/>
  <c r="W204"/>
  <c r="X204" s="1"/>
  <c r="W200"/>
  <c r="X200" s="1"/>
  <c r="W196"/>
  <c r="X196" s="1"/>
  <c r="W192"/>
  <c r="X192" s="1"/>
  <c r="W188"/>
  <c r="X188" s="1"/>
  <c r="W184"/>
  <c r="X184" s="1"/>
  <c r="W180"/>
  <c r="X180" s="1"/>
  <c r="W176"/>
  <c r="X176" s="1"/>
  <c r="W172"/>
  <c r="X172" s="1"/>
  <c r="W168"/>
  <c r="X168" s="1"/>
  <c r="W164"/>
  <c r="X164" s="1"/>
  <c r="W160"/>
  <c r="X160" s="1"/>
  <c r="W156"/>
  <c r="X156" s="1"/>
  <c r="W152"/>
  <c r="X152" s="1"/>
  <c r="W148"/>
  <c r="X148" s="1"/>
  <c r="W144"/>
  <c r="X144" s="1"/>
  <c r="W140"/>
  <c r="X140" s="1"/>
  <c r="W136"/>
  <c r="X136" s="1"/>
  <c r="W132"/>
  <c r="X132" s="1"/>
  <c r="W128"/>
  <c r="X128" s="1"/>
  <c r="V227"/>
  <c r="X227" s="1"/>
  <c r="V223"/>
  <c r="X223" s="1"/>
  <c r="V219"/>
  <c r="X219" s="1"/>
  <c r="V215"/>
  <c r="X215" s="1"/>
  <c r="V211"/>
  <c r="X211" s="1"/>
  <c r="V207"/>
  <c r="X207" s="1"/>
  <c r="V203"/>
  <c r="X203" s="1"/>
  <c r="V199"/>
  <c r="X199" s="1"/>
  <c r="V195"/>
  <c r="X195" s="1"/>
  <c r="V191"/>
  <c r="X191" s="1"/>
  <c r="V187"/>
  <c r="X187" s="1"/>
  <c r="V183"/>
  <c r="X183" s="1"/>
  <c r="V179"/>
  <c r="X179" s="1"/>
  <c r="V175"/>
  <c r="X175" s="1"/>
  <c r="V171"/>
  <c r="X171" s="1"/>
  <c r="V167"/>
  <c r="X167" s="1"/>
  <c r="V163"/>
  <c r="X163" s="1"/>
  <c r="V159"/>
  <c r="X159" s="1"/>
  <c r="V155"/>
  <c r="X155" s="1"/>
  <c r="V151"/>
  <c r="X151" s="1"/>
  <c r="V147"/>
  <c r="X147" s="1"/>
  <c r="V143"/>
  <c r="X143" s="1"/>
  <c r="V139"/>
  <c r="X139" s="1"/>
  <c r="V135"/>
  <c r="X135" s="1"/>
  <c r="V131"/>
  <c r="X131" s="1"/>
  <c r="V127"/>
  <c r="X127" s="1"/>
  <c r="V123"/>
  <c r="X123" s="1"/>
  <c r="V119"/>
  <c r="X119" s="1"/>
  <c r="V115"/>
  <c r="X115" s="1"/>
  <c r="V111"/>
  <c r="X111" s="1"/>
  <c r="V107"/>
  <c r="X107" s="1"/>
  <c r="V103"/>
  <c r="X103" s="1"/>
  <c r="V99"/>
  <c r="X99" s="1"/>
  <c r="V95"/>
  <c r="X95" s="1"/>
  <c r="V91"/>
  <c r="X91" s="1"/>
  <c r="V87"/>
  <c r="X87" s="1"/>
  <c r="V83"/>
  <c r="X83" s="1"/>
  <c r="V79"/>
  <c r="X79" s="1"/>
  <c r="V75"/>
  <c r="X75" s="1"/>
  <c r="V71"/>
  <c r="X71" s="1"/>
  <c r="V67"/>
  <c r="X67" s="1"/>
  <c r="V63"/>
  <c r="X63" s="1"/>
  <c r="V59"/>
  <c r="X59" s="1"/>
  <c r="V55"/>
  <c r="X55" s="1"/>
  <c r="V51"/>
  <c r="X51" s="1"/>
  <c r="V47"/>
  <c r="X47" s="1"/>
  <c r="V43"/>
  <c r="X43" s="1"/>
  <c r="V39"/>
  <c r="X39" s="1"/>
  <c r="V35"/>
  <c r="X35" s="1"/>
  <c r="V31"/>
  <c r="X31" s="1"/>
  <c r="V27"/>
  <c r="X27" s="1"/>
  <c r="V23"/>
  <c r="X23" s="1"/>
  <c r="V19"/>
  <c r="X19" s="1"/>
  <c r="V15"/>
  <c r="X15" s="1"/>
  <c r="V11"/>
  <c r="X11" s="1"/>
  <c r="V7"/>
  <c r="X7" s="1"/>
  <c r="V3"/>
  <c r="X3" s="1"/>
  <c r="W217"/>
  <c r="X217" s="1"/>
  <c r="W213"/>
  <c r="X213" s="1"/>
  <c r="W209"/>
  <c r="X209" s="1"/>
  <c r="W205"/>
  <c r="X205" s="1"/>
  <c r="W201"/>
  <c r="X201" s="1"/>
  <c r="W197"/>
  <c r="X197" s="1"/>
  <c r="W193"/>
  <c r="X193" s="1"/>
  <c r="W189"/>
  <c r="X189" s="1"/>
  <c r="W185"/>
  <c r="X185" s="1"/>
  <c r="W181"/>
  <c r="X181" s="1"/>
  <c r="W177"/>
  <c r="X177" s="1"/>
  <c r="W173"/>
  <c r="X173" s="1"/>
  <c r="W169"/>
  <c r="X169" s="1"/>
  <c r="W165"/>
  <c r="X165" s="1"/>
  <c r="W161"/>
  <c r="X161" s="1"/>
  <c r="W157"/>
  <c r="X157" s="1"/>
  <c r="W153"/>
  <c r="X153" s="1"/>
  <c r="W149"/>
  <c r="X149" s="1"/>
  <c r="W145"/>
  <c r="X145" s="1"/>
  <c r="W141"/>
  <c r="X141" s="1"/>
  <c r="W137"/>
  <c r="X137" s="1"/>
  <c r="W133"/>
  <c r="X133" s="1"/>
  <c r="W129"/>
  <c r="X129" s="1"/>
  <c r="W125"/>
  <c r="W121"/>
  <c r="X121" s="1"/>
  <c r="W117"/>
  <c r="X117" s="1"/>
  <c r="W113"/>
  <c r="X113" s="1"/>
  <c r="W109"/>
  <c r="X109" s="1"/>
  <c r="W105"/>
  <c r="X105" s="1"/>
  <c r="W101"/>
  <c r="X101" s="1"/>
  <c r="W97"/>
  <c r="X97" s="1"/>
  <c r="W93"/>
  <c r="X93" s="1"/>
  <c r="W89"/>
  <c r="X89" s="1"/>
  <c r="W85"/>
  <c r="X85" s="1"/>
  <c r="W81"/>
  <c r="X81" s="1"/>
  <c r="W77"/>
  <c r="X77" s="1"/>
  <c r="W73"/>
  <c r="X73" s="1"/>
  <c r="W69"/>
  <c r="X69" s="1"/>
  <c r="W65"/>
  <c r="X65" s="1"/>
  <c r="W61"/>
  <c r="W57"/>
  <c r="X57" s="1"/>
  <c r="W53"/>
  <c r="X53" s="1"/>
  <c r="W49"/>
  <c r="X49" s="1"/>
  <c r="W45"/>
  <c r="X45" s="1"/>
  <c r="W41"/>
  <c r="X41" s="1"/>
  <c r="W37"/>
  <c r="X37" s="1"/>
  <c r="W33"/>
  <c r="X33" s="1"/>
  <c r="W29"/>
  <c r="X29" s="1"/>
  <c r="W25"/>
  <c r="X25" s="1"/>
  <c r="W21"/>
  <c r="X21" s="1"/>
  <c r="W17"/>
  <c r="X17" s="1"/>
  <c r="W13"/>
  <c r="X13" s="1"/>
  <c r="W9"/>
  <c r="X9" s="1"/>
  <c r="W5"/>
  <c r="X5" s="1"/>
  <c r="R3"/>
  <c r="S3" s="1"/>
  <c r="T3" s="1"/>
  <c r="Y3" s="1"/>
  <c r="AA3" s="1"/>
  <c r="R4"/>
  <c r="S4" s="1"/>
  <c r="T4" s="1"/>
  <c r="Y4" s="1"/>
  <c r="AA4" s="1"/>
  <c r="R5"/>
  <c r="S5" s="1"/>
  <c r="T5" s="1"/>
  <c r="R6"/>
  <c r="S6" s="1"/>
  <c r="T6" s="1"/>
  <c r="R7"/>
  <c r="S7" s="1"/>
  <c r="T7" s="1"/>
  <c r="Y7" s="1"/>
  <c r="AA7" s="1"/>
  <c r="R8"/>
  <c r="S8" s="1"/>
  <c r="T8" s="1"/>
  <c r="Y8" s="1"/>
  <c r="AA8" s="1"/>
  <c r="R9"/>
  <c r="S9" s="1"/>
  <c r="T9" s="1"/>
  <c r="R10"/>
  <c r="S10" s="1"/>
  <c r="T10" s="1"/>
  <c r="Y10" s="1"/>
  <c r="AA10" s="1"/>
  <c r="R11"/>
  <c r="S11" s="1"/>
  <c r="T11" s="1"/>
  <c r="Y11" s="1"/>
  <c r="AA11" s="1"/>
  <c r="R12"/>
  <c r="S12" s="1"/>
  <c r="T12" s="1"/>
  <c r="Y12" s="1"/>
  <c r="AA12" s="1"/>
  <c r="R13"/>
  <c r="S13" s="1"/>
  <c r="T13" s="1"/>
  <c r="R14"/>
  <c r="S14" s="1"/>
  <c r="T14" s="1"/>
  <c r="Y14" s="1"/>
  <c r="AA14" s="1"/>
  <c r="R15"/>
  <c r="S15" s="1"/>
  <c r="T15" s="1"/>
  <c r="Y15" s="1"/>
  <c r="AA15" s="1"/>
  <c r="R16"/>
  <c r="S16" s="1"/>
  <c r="T16" s="1"/>
  <c r="Y16" s="1"/>
  <c r="AA16" s="1"/>
  <c r="R17"/>
  <c r="S17" s="1"/>
  <c r="T17" s="1"/>
  <c r="R18"/>
  <c r="S18" s="1"/>
  <c r="T18" s="1"/>
  <c r="Y18" s="1"/>
  <c r="AA18" s="1"/>
  <c r="R19"/>
  <c r="S19" s="1"/>
  <c r="T19" s="1"/>
  <c r="Y19" s="1"/>
  <c r="AA19" s="1"/>
  <c r="R20"/>
  <c r="S20" s="1"/>
  <c r="T20" s="1"/>
  <c r="Y20" s="1"/>
  <c r="AA20" s="1"/>
  <c r="R21"/>
  <c r="S21" s="1"/>
  <c r="T21" s="1"/>
  <c r="Z21" s="1"/>
  <c r="R22"/>
  <c r="S22" s="1"/>
  <c r="T22" s="1"/>
  <c r="Y22" s="1"/>
  <c r="AA22" s="1"/>
  <c r="R23"/>
  <c r="S23" s="1"/>
  <c r="T23" s="1"/>
  <c r="Y23" s="1"/>
  <c r="AA23" s="1"/>
  <c r="R24"/>
  <c r="S24" s="1"/>
  <c r="T24" s="1"/>
  <c r="Y24" s="1"/>
  <c r="AA24" s="1"/>
  <c r="R25"/>
  <c r="S25" s="1"/>
  <c r="T25" s="1"/>
  <c r="R26"/>
  <c r="S26" s="1"/>
  <c r="T26" s="1"/>
  <c r="Y26" s="1"/>
  <c r="AA26" s="1"/>
  <c r="R27"/>
  <c r="S27" s="1"/>
  <c r="T27" s="1"/>
  <c r="Y27" s="1"/>
  <c r="AA27" s="1"/>
  <c r="R28"/>
  <c r="S28" s="1"/>
  <c r="T28" s="1"/>
  <c r="Y28" s="1"/>
  <c r="AA28" s="1"/>
  <c r="R29"/>
  <c r="S29" s="1"/>
  <c r="T29" s="1"/>
  <c r="R30"/>
  <c r="S30" s="1"/>
  <c r="T30" s="1"/>
  <c r="Y30" s="1"/>
  <c r="AA30" s="1"/>
  <c r="R31"/>
  <c r="S31" s="1"/>
  <c r="T31" s="1"/>
  <c r="Y31" s="1"/>
  <c r="AA31" s="1"/>
  <c r="R32"/>
  <c r="S32" s="1"/>
  <c r="T32" s="1"/>
  <c r="Y32" s="1"/>
  <c r="AA32" s="1"/>
  <c r="R33"/>
  <c r="S33" s="1"/>
  <c r="T33" s="1"/>
  <c r="Z33" s="1"/>
  <c r="R34"/>
  <c r="S34" s="1"/>
  <c r="T34" s="1"/>
  <c r="Y34" s="1"/>
  <c r="AA34" s="1"/>
  <c r="R35"/>
  <c r="S35" s="1"/>
  <c r="T35" s="1"/>
  <c r="Y35" s="1"/>
  <c r="AA35" s="1"/>
  <c r="R36"/>
  <c r="S36" s="1"/>
  <c r="T36" s="1"/>
  <c r="Y36" s="1"/>
  <c r="AA36" s="1"/>
  <c r="R37"/>
  <c r="S37" s="1"/>
  <c r="T37" s="1"/>
  <c r="Z37" s="1"/>
  <c r="R38"/>
  <c r="S38" s="1"/>
  <c r="T38" s="1"/>
  <c r="Y38" s="1"/>
  <c r="AA38" s="1"/>
  <c r="R39"/>
  <c r="S39" s="1"/>
  <c r="T39" s="1"/>
  <c r="Y39" s="1"/>
  <c r="AA39" s="1"/>
  <c r="R40"/>
  <c r="S40" s="1"/>
  <c r="T40" s="1"/>
  <c r="Y40" s="1"/>
  <c r="AA40" s="1"/>
  <c r="R41"/>
  <c r="S41" s="1"/>
  <c r="T41" s="1"/>
  <c r="R42"/>
  <c r="S42" s="1"/>
  <c r="T42" s="1"/>
  <c r="Y42" s="1"/>
  <c r="AA42" s="1"/>
  <c r="R43"/>
  <c r="S43" s="1"/>
  <c r="T43" s="1"/>
  <c r="Y43" s="1"/>
  <c r="AA43" s="1"/>
  <c r="R44"/>
  <c r="S44" s="1"/>
  <c r="T44" s="1"/>
  <c r="Y44" s="1"/>
  <c r="AA44" s="1"/>
  <c r="R45"/>
  <c r="S45" s="1"/>
  <c r="T45" s="1"/>
  <c r="R46"/>
  <c r="S46" s="1"/>
  <c r="T46" s="1"/>
  <c r="Y46" s="1"/>
  <c r="AA46" s="1"/>
  <c r="R47"/>
  <c r="S47" s="1"/>
  <c r="T47" s="1"/>
  <c r="Y47" s="1"/>
  <c r="AA47" s="1"/>
  <c r="R48"/>
  <c r="S48" s="1"/>
  <c r="T48" s="1"/>
  <c r="Y48" s="1"/>
  <c r="AA48" s="1"/>
  <c r="R49"/>
  <c r="S49" s="1"/>
  <c r="T49" s="1"/>
  <c r="R50"/>
  <c r="S50" s="1"/>
  <c r="T50" s="1"/>
  <c r="Y50" s="1"/>
  <c r="AA50" s="1"/>
  <c r="R51"/>
  <c r="S51" s="1"/>
  <c r="T51" s="1"/>
  <c r="Y51" s="1"/>
  <c r="AA51" s="1"/>
  <c r="R52"/>
  <c r="S52" s="1"/>
  <c r="T52" s="1"/>
  <c r="Y52" s="1"/>
  <c r="AA52" s="1"/>
  <c r="R53"/>
  <c r="S53" s="1"/>
  <c r="T53" s="1"/>
  <c r="Z53" s="1"/>
  <c r="R54"/>
  <c r="S54" s="1"/>
  <c r="T54" s="1"/>
  <c r="Y54" s="1"/>
  <c r="AA54" s="1"/>
  <c r="R55"/>
  <c r="S55" s="1"/>
  <c r="T55" s="1"/>
  <c r="Y55" s="1"/>
  <c r="AA55" s="1"/>
  <c r="R56"/>
  <c r="S56" s="1"/>
  <c r="T56" s="1"/>
  <c r="Y56" s="1"/>
  <c r="AA56" s="1"/>
  <c r="R57"/>
  <c r="S57" s="1"/>
  <c r="T57" s="1"/>
  <c r="R58"/>
  <c r="S58" s="1"/>
  <c r="T58" s="1"/>
  <c r="Y58" s="1"/>
  <c r="AA58" s="1"/>
  <c r="R59"/>
  <c r="S59" s="1"/>
  <c r="T59" s="1"/>
  <c r="Y59" s="1"/>
  <c r="AA59" s="1"/>
  <c r="R60"/>
  <c r="S60" s="1"/>
  <c r="T60" s="1"/>
  <c r="Y60" s="1"/>
  <c r="AA60" s="1"/>
  <c r="R61"/>
  <c r="S61" s="1"/>
  <c r="T61" s="1"/>
  <c r="Y61" s="1"/>
  <c r="AA61" s="1"/>
  <c r="R62"/>
  <c r="S62" s="1"/>
  <c r="T62" s="1"/>
  <c r="Y62" s="1"/>
  <c r="AA62" s="1"/>
  <c r="R63"/>
  <c r="S63" s="1"/>
  <c r="T63" s="1"/>
  <c r="Y63" s="1"/>
  <c r="AA63" s="1"/>
  <c r="R64"/>
  <c r="S64" s="1"/>
  <c r="T64" s="1"/>
  <c r="Y64" s="1"/>
  <c r="AA64" s="1"/>
  <c r="R65"/>
  <c r="S65" s="1"/>
  <c r="T65" s="1"/>
  <c r="R66"/>
  <c r="S66" s="1"/>
  <c r="T66" s="1"/>
  <c r="Y66" s="1"/>
  <c r="AA66" s="1"/>
  <c r="R67"/>
  <c r="S67" s="1"/>
  <c r="T67" s="1"/>
  <c r="R68"/>
  <c r="S68" s="1"/>
  <c r="T68" s="1"/>
  <c r="R69"/>
  <c r="S69" s="1"/>
  <c r="T69" s="1"/>
  <c r="Z69" s="1"/>
  <c r="R70"/>
  <c r="S70" s="1"/>
  <c r="T70" s="1"/>
  <c r="R71"/>
  <c r="S71" s="1"/>
  <c r="T71" s="1"/>
  <c r="R72"/>
  <c r="S72" s="1"/>
  <c r="T72" s="1"/>
  <c r="R73"/>
  <c r="S73" s="1"/>
  <c r="T73" s="1"/>
  <c r="R74"/>
  <c r="S74" s="1"/>
  <c r="T74" s="1"/>
  <c r="R75"/>
  <c r="S75" s="1"/>
  <c r="T75" s="1"/>
  <c r="R76"/>
  <c r="S76" s="1"/>
  <c r="T76" s="1"/>
  <c r="R77"/>
  <c r="S77" s="1"/>
  <c r="T77" s="1"/>
  <c r="R78"/>
  <c r="S78" s="1"/>
  <c r="T78" s="1"/>
  <c r="R79"/>
  <c r="S79" s="1"/>
  <c r="T79" s="1"/>
  <c r="R80"/>
  <c r="S80" s="1"/>
  <c r="T80" s="1"/>
  <c r="R81"/>
  <c r="S81" s="1"/>
  <c r="T81" s="1"/>
  <c r="Z81" s="1"/>
  <c r="R82"/>
  <c r="S82" s="1"/>
  <c r="T82" s="1"/>
  <c r="R83"/>
  <c r="S83" s="1"/>
  <c r="T83" s="1"/>
  <c r="R84"/>
  <c r="S84" s="1"/>
  <c r="T84" s="1"/>
  <c r="R85"/>
  <c r="S85" s="1"/>
  <c r="T85" s="1"/>
  <c r="R86"/>
  <c r="S86" s="1"/>
  <c r="T86" s="1"/>
  <c r="R87"/>
  <c r="S87" s="1"/>
  <c r="T87" s="1"/>
  <c r="R88"/>
  <c r="S88" s="1"/>
  <c r="T88" s="1"/>
  <c r="R89"/>
  <c r="S89" s="1"/>
  <c r="T89" s="1"/>
  <c r="Z89" s="1"/>
  <c r="R90"/>
  <c r="S90" s="1"/>
  <c r="T90" s="1"/>
  <c r="R91"/>
  <c r="S91" s="1"/>
  <c r="T91" s="1"/>
  <c r="R92"/>
  <c r="S92" s="1"/>
  <c r="T92" s="1"/>
  <c r="R93"/>
  <c r="S93" s="1"/>
  <c r="T93" s="1"/>
  <c r="Z93" s="1"/>
  <c r="R94"/>
  <c r="S94" s="1"/>
  <c r="T94" s="1"/>
  <c r="R95"/>
  <c r="S95" s="1"/>
  <c r="T95" s="1"/>
  <c r="R96"/>
  <c r="S96" s="1"/>
  <c r="T96" s="1"/>
  <c r="R97"/>
  <c r="S97" s="1"/>
  <c r="T97" s="1"/>
  <c r="R98"/>
  <c r="S98" s="1"/>
  <c r="T98" s="1"/>
  <c r="R99"/>
  <c r="S99" s="1"/>
  <c r="T99" s="1"/>
  <c r="R100"/>
  <c r="S100" s="1"/>
  <c r="T100" s="1"/>
  <c r="R101"/>
  <c r="S101" s="1"/>
  <c r="T101" s="1"/>
  <c r="R102"/>
  <c r="S102" s="1"/>
  <c r="T102" s="1"/>
  <c r="R103"/>
  <c r="S103" s="1"/>
  <c r="T103" s="1"/>
  <c r="R104"/>
  <c r="S104" s="1"/>
  <c r="T104" s="1"/>
  <c r="R105"/>
  <c r="S105" s="1"/>
  <c r="T105" s="1"/>
  <c r="Z105" s="1"/>
  <c r="R106"/>
  <c r="S106" s="1"/>
  <c r="T106" s="1"/>
  <c r="R107"/>
  <c r="S107" s="1"/>
  <c r="T107" s="1"/>
  <c r="R108"/>
  <c r="S108" s="1"/>
  <c r="T108" s="1"/>
  <c r="R109"/>
  <c r="S109" s="1"/>
  <c r="T109" s="1"/>
  <c r="Z109" s="1"/>
  <c r="R110"/>
  <c r="S110" s="1"/>
  <c r="T110" s="1"/>
  <c r="R111"/>
  <c r="S111" s="1"/>
  <c r="T111" s="1"/>
  <c r="R112"/>
  <c r="S112" s="1"/>
  <c r="T112" s="1"/>
  <c r="R113"/>
  <c r="S113" s="1"/>
  <c r="T113" s="1"/>
  <c r="R114"/>
  <c r="S114" s="1"/>
  <c r="T114" s="1"/>
  <c r="R115"/>
  <c r="S115" s="1"/>
  <c r="T115" s="1"/>
  <c r="R116"/>
  <c r="S116" s="1"/>
  <c r="T116" s="1"/>
  <c r="R117"/>
  <c r="S117" s="1"/>
  <c r="T117" s="1"/>
  <c r="R118"/>
  <c r="S118" s="1"/>
  <c r="T118" s="1"/>
  <c r="R119"/>
  <c r="S119" s="1"/>
  <c r="T119" s="1"/>
  <c r="R120"/>
  <c r="S120" s="1"/>
  <c r="T120" s="1"/>
  <c r="R121"/>
  <c r="S121" s="1"/>
  <c r="T121" s="1"/>
  <c r="Z121" s="1"/>
  <c r="R122"/>
  <c r="S122" s="1"/>
  <c r="T122" s="1"/>
  <c r="R123"/>
  <c r="S123" s="1"/>
  <c r="T123" s="1"/>
  <c r="R124"/>
  <c r="S124" s="1"/>
  <c r="T124" s="1"/>
  <c r="R125"/>
  <c r="S125" s="1"/>
  <c r="T125" s="1"/>
  <c r="R126"/>
  <c r="S126" s="1"/>
  <c r="T126" s="1"/>
  <c r="R127"/>
  <c r="S127" s="1"/>
  <c r="T127" s="1"/>
  <c r="R128"/>
  <c r="S128" s="1"/>
  <c r="T128" s="1"/>
  <c r="R129"/>
  <c r="S129" s="1"/>
  <c r="T129" s="1"/>
  <c r="R130"/>
  <c r="S130" s="1"/>
  <c r="T130" s="1"/>
  <c r="R131"/>
  <c r="S131" s="1"/>
  <c r="T131" s="1"/>
  <c r="R132"/>
  <c r="S132" s="1"/>
  <c r="T132" s="1"/>
  <c r="R133"/>
  <c r="S133" s="1"/>
  <c r="T133" s="1"/>
  <c r="R134"/>
  <c r="S134" s="1"/>
  <c r="T134" s="1"/>
  <c r="R135"/>
  <c r="S135" s="1"/>
  <c r="T135" s="1"/>
  <c r="R136"/>
  <c r="S136" s="1"/>
  <c r="T136" s="1"/>
  <c r="R137"/>
  <c r="S137" s="1"/>
  <c r="T137" s="1"/>
  <c r="Z137" s="1"/>
  <c r="R138"/>
  <c r="S138" s="1"/>
  <c r="T138" s="1"/>
  <c r="R139"/>
  <c r="S139" s="1"/>
  <c r="T139" s="1"/>
  <c r="R140"/>
  <c r="S140" s="1"/>
  <c r="T140" s="1"/>
  <c r="Z140" s="1"/>
  <c r="R141"/>
  <c r="S141" s="1"/>
  <c r="T141" s="1"/>
  <c r="Z141" s="1"/>
  <c r="R142"/>
  <c r="S142" s="1"/>
  <c r="T142" s="1"/>
  <c r="R143"/>
  <c r="S143" s="1"/>
  <c r="T143" s="1"/>
  <c r="R144"/>
  <c r="S144" s="1"/>
  <c r="T144" s="1"/>
  <c r="R145"/>
  <c r="S145" s="1"/>
  <c r="T145" s="1"/>
  <c r="R146"/>
  <c r="S146" s="1"/>
  <c r="T146" s="1"/>
  <c r="R147"/>
  <c r="S147" s="1"/>
  <c r="T147" s="1"/>
  <c r="R148"/>
  <c r="S148" s="1"/>
  <c r="T148" s="1"/>
  <c r="R149"/>
  <c r="S149" s="1"/>
  <c r="T149" s="1"/>
  <c r="R150"/>
  <c r="S150" s="1"/>
  <c r="T150" s="1"/>
  <c r="R151"/>
  <c r="S151" s="1"/>
  <c r="T151" s="1"/>
  <c r="R152"/>
  <c r="S152" s="1"/>
  <c r="T152" s="1"/>
  <c r="R153"/>
  <c r="S153" s="1"/>
  <c r="T153" s="1"/>
  <c r="Z153" s="1"/>
  <c r="R154"/>
  <c r="S154" s="1"/>
  <c r="T154" s="1"/>
  <c r="R155"/>
  <c r="S155" s="1"/>
  <c r="T155" s="1"/>
  <c r="R156"/>
  <c r="S156" s="1"/>
  <c r="T156" s="1"/>
  <c r="Z156" s="1"/>
  <c r="R157"/>
  <c r="S157" s="1"/>
  <c r="T157" s="1"/>
  <c r="Z157" s="1"/>
  <c r="R158"/>
  <c r="S158" s="1"/>
  <c r="T158" s="1"/>
  <c r="R159"/>
  <c r="S159" s="1"/>
  <c r="T159" s="1"/>
  <c r="R160"/>
  <c r="S160" s="1"/>
  <c r="T160" s="1"/>
  <c r="R161"/>
  <c r="S161" s="1"/>
  <c r="T161" s="1"/>
  <c r="R162"/>
  <c r="S162" s="1"/>
  <c r="T162" s="1"/>
  <c r="R163"/>
  <c r="S163" s="1"/>
  <c r="T163" s="1"/>
  <c r="R164"/>
  <c r="S164" s="1"/>
  <c r="T164" s="1"/>
  <c r="R165"/>
  <c r="S165" s="1"/>
  <c r="T165" s="1"/>
  <c r="R166"/>
  <c r="S166" s="1"/>
  <c r="T166" s="1"/>
  <c r="R167"/>
  <c r="S167" s="1"/>
  <c r="T167" s="1"/>
  <c r="R168"/>
  <c r="S168" s="1"/>
  <c r="T168" s="1"/>
  <c r="R169"/>
  <c r="S169" s="1"/>
  <c r="T169" s="1"/>
  <c r="Z169" s="1"/>
  <c r="R170"/>
  <c r="S170" s="1"/>
  <c r="T170" s="1"/>
  <c r="R171"/>
  <c r="S171" s="1"/>
  <c r="T171" s="1"/>
  <c r="R172"/>
  <c r="S172" s="1"/>
  <c r="T172" s="1"/>
  <c r="R173"/>
  <c r="S173" s="1"/>
  <c r="T173" s="1"/>
  <c r="Z173" s="1"/>
  <c r="R174"/>
  <c r="S174" s="1"/>
  <c r="T174" s="1"/>
  <c r="R175"/>
  <c r="S175" s="1"/>
  <c r="T175" s="1"/>
  <c r="R176"/>
  <c r="S176" s="1"/>
  <c r="T176" s="1"/>
  <c r="R177"/>
  <c r="S177" s="1"/>
  <c r="T177" s="1"/>
  <c r="R178"/>
  <c r="S178" s="1"/>
  <c r="T178" s="1"/>
  <c r="R179"/>
  <c r="S179" s="1"/>
  <c r="T179" s="1"/>
  <c r="R180"/>
  <c r="S180" s="1"/>
  <c r="T180" s="1"/>
  <c r="R181"/>
  <c r="S181" s="1"/>
  <c r="T181" s="1"/>
  <c r="R182"/>
  <c r="S182" s="1"/>
  <c r="T182" s="1"/>
  <c r="R183"/>
  <c r="S183" s="1"/>
  <c r="T183" s="1"/>
  <c r="R184"/>
  <c r="S184" s="1"/>
  <c r="T184" s="1"/>
  <c r="R185"/>
  <c r="S185" s="1"/>
  <c r="T185" s="1"/>
  <c r="Z185" s="1"/>
  <c r="R186"/>
  <c r="S186" s="1"/>
  <c r="T186" s="1"/>
  <c r="R187"/>
  <c r="S187" s="1"/>
  <c r="T187" s="1"/>
  <c r="R188"/>
  <c r="S188" s="1"/>
  <c r="T188" s="1"/>
  <c r="Z188" s="1"/>
  <c r="R189"/>
  <c r="S189" s="1"/>
  <c r="T189" s="1"/>
  <c r="Z189" s="1"/>
  <c r="R190"/>
  <c r="S190" s="1"/>
  <c r="T190" s="1"/>
  <c r="R191"/>
  <c r="S191" s="1"/>
  <c r="T191" s="1"/>
  <c r="R192"/>
  <c r="S192" s="1"/>
  <c r="T192" s="1"/>
  <c r="R193"/>
  <c r="S193" s="1"/>
  <c r="T193" s="1"/>
  <c r="R194"/>
  <c r="S194" s="1"/>
  <c r="T194" s="1"/>
  <c r="R195"/>
  <c r="S195" s="1"/>
  <c r="T195" s="1"/>
  <c r="R196"/>
  <c r="S196" s="1"/>
  <c r="T196" s="1"/>
  <c r="R197"/>
  <c r="S197" s="1"/>
  <c r="T197" s="1"/>
  <c r="R198"/>
  <c r="S198" s="1"/>
  <c r="T198" s="1"/>
  <c r="R199"/>
  <c r="S199" s="1"/>
  <c r="T199" s="1"/>
  <c r="R200"/>
  <c r="S200" s="1"/>
  <c r="T200" s="1"/>
  <c r="R201"/>
  <c r="S201" s="1"/>
  <c r="T201" s="1"/>
  <c r="Z201" s="1"/>
  <c r="R202"/>
  <c r="S202" s="1"/>
  <c r="T202" s="1"/>
  <c r="R203"/>
  <c r="S203" s="1"/>
  <c r="T203" s="1"/>
  <c r="R204"/>
  <c r="S204" s="1"/>
  <c r="T204" s="1"/>
  <c r="Z204" s="1"/>
  <c r="R205"/>
  <c r="S205" s="1"/>
  <c r="T205" s="1"/>
  <c r="Z205" s="1"/>
  <c r="R206"/>
  <c r="S206" s="1"/>
  <c r="T206" s="1"/>
  <c r="R207"/>
  <c r="S207" s="1"/>
  <c r="T207" s="1"/>
  <c r="R208"/>
  <c r="S208" s="1"/>
  <c r="T208" s="1"/>
  <c r="R209"/>
  <c r="S209" s="1"/>
  <c r="T209" s="1"/>
  <c r="R210"/>
  <c r="S210" s="1"/>
  <c r="T210" s="1"/>
  <c r="R211"/>
  <c r="S211" s="1"/>
  <c r="T211" s="1"/>
  <c r="R212"/>
  <c r="S212" s="1"/>
  <c r="T212" s="1"/>
  <c r="R213"/>
  <c r="S213" s="1"/>
  <c r="T213" s="1"/>
  <c r="R214"/>
  <c r="S214" s="1"/>
  <c r="T214" s="1"/>
  <c r="R215"/>
  <c r="S215" s="1"/>
  <c r="T215" s="1"/>
  <c r="R216"/>
  <c r="S216" s="1"/>
  <c r="T216" s="1"/>
  <c r="R217"/>
  <c r="S217" s="1"/>
  <c r="T217" s="1"/>
  <c r="Z217" s="1"/>
  <c r="R218"/>
  <c r="S218" s="1"/>
  <c r="T218" s="1"/>
  <c r="R219"/>
  <c r="S219" s="1"/>
  <c r="T219" s="1"/>
  <c r="R220"/>
  <c r="S220" s="1"/>
  <c r="T220" s="1"/>
  <c r="Z220" s="1"/>
  <c r="R221"/>
  <c r="S221" s="1"/>
  <c r="T221" s="1"/>
  <c r="R222"/>
  <c r="S222" s="1"/>
  <c r="T222" s="1"/>
  <c r="R223"/>
  <c r="S223" s="1"/>
  <c r="T223" s="1"/>
  <c r="R224"/>
  <c r="S224" s="1"/>
  <c r="T224" s="1"/>
  <c r="R225"/>
  <c r="S225" s="1"/>
  <c r="T225" s="1"/>
  <c r="R226"/>
  <c r="S226" s="1"/>
  <c r="T226" s="1"/>
  <c r="R227"/>
  <c r="S227" s="1"/>
  <c r="T227" s="1"/>
  <c r="R2"/>
  <c r="S2" s="1"/>
  <c r="T2" s="1"/>
  <c r="Z3" l="1"/>
  <c r="BA96"/>
  <c r="BA112"/>
  <c r="BA128"/>
  <c r="BA144"/>
  <c r="Z144" s="1"/>
  <c r="BA160"/>
  <c r="BA176"/>
  <c r="BA192"/>
  <c r="BA208"/>
  <c r="BA224"/>
  <c r="BA22"/>
  <c r="BA38"/>
  <c r="BA54"/>
  <c r="Z54" s="1"/>
  <c r="BA70"/>
  <c r="BA97"/>
  <c r="BA113"/>
  <c r="BA129"/>
  <c r="BA145"/>
  <c r="BA161"/>
  <c r="BA177"/>
  <c r="BA193"/>
  <c r="Z193" s="1"/>
  <c r="BA209"/>
  <c r="BA225"/>
  <c r="Z2"/>
  <c r="Z196"/>
  <c r="Z184"/>
  <c r="Z132"/>
  <c r="BA87"/>
  <c r="BA103"/>
  <c r="BA119"/>
  <c r="BA135"/>
  <c r="BA151"/>
  <c r="BA167"/>
  <c r="BA183"/>
  <c r="BA199"/>
  <c r="BA215"/>
  <c r="BA9"/>
  <c r="BA25"/>
  <c r="BA41"/>
  <c r="Z41" s="1"/>
  <c r="BA57"/>
  <c r="BA73"/>
  <c r="BA84"/>
  <c r="BA100"/>
  <c r="BA116"/>
  <c r="BA132"/>
  <c r="BA148"/>
  <c r="Z148" s="1"/>
  <c r="BA164"/>
  <c r="Z164" s="1"/>
  <c r="BA180"/>
  <c r="Z180" s="1"/>
  <c r="BA196"/>
  <c r="BA212"/>
  <c r="Z212" s="1"/>
  <c r="BA10"/>
  <c r="BA26"/>
  <c r="BA42"/>
  <c r="Z42" s="1"/>
  <c r="BA58"/>
  <c r="BA74"/>
  <c r="BA85"/>
  <c r="BA101"/>
  <c r="BA117"/>
  <c r="BA133"/>
  <c r="Z133" s="1"/>
  <c r="BA149"/>
  <c r="BA165"/>
  <c r="BA181"/>
  <c r="BA197"/>
  <c r="Z197" s="1"/>
  <c r="BA213"/>
  <c r="Z213"/>
  <c r="Z181"/>
  <c r="Z165"/>
  <c r="Z149"/>
  <c r="Z145"/>
  <c r="Z117"/>
  <c r="Z113"/>
  <c r="Z101"/>
  <c r="Z85"/>
  <c r="Z77"/>
  <c r="Z73"/>
  <c r="Y65"/>
  <c r="AA65" s="1"/>
  <c r="Z57"/>
  <c r="Y49"/>
  <c r="AA49" s="1"/>
  <c r="Z25"/>
  <c r="Y17"/>
  <c r="AA17" s="1"/>
  <c r="Z9"/>
  <c r="Z5"/>
  <c r="X221"/>
  <c r="BA12"/>
  <c r="BA28"/>
  <c r="Z28" s="1"/>
  <c r="BA44"/>
  <c r="BA60"/>
  <c r="Z60" s="1"/>
  <c r="BA76"/>
  <c r="BA13"/>
  <c r="Z13" s="1"/>
  <c r="BA29"/>
  <c r="Z29" s="1"/>
  <c r="BA45"/>
  <c r="Z45" s="1"/>
  <c r="BA61"/>
  <c r="BA77"/>
  <c r="BA88"/>
  <c r="BA104"/>
  <c r="BA120"/>
  <c r="BA136"/>
  <c r="Z136" s="1"/>
  <c r="BA152"/>
  <c r="Z152" s="1"/>
  <c r="BA168"/>
  <c r="Z168" s="1"/>
  <c r="BA184"/>
  <c r="BA200"/>
  <c r="Z200" s="1"/>
  <c r="BA216"/>
  <c r="Z216" s="1"/>
  <c r="Y224"/>
  <c r="AA224" s="1"/>
  <c r="Z224"/>
  <c r="Y222"/>
  <c r="AA222" s="1"/>
  <c r="Z222"/>
  <c r="Y227"/>
  <c r="AA227" s="1"/>
  <c r="Z227"/>
  <c r="Y223"/>
  <c r="AA223" s="1"/>
  <c r="Z223"/>
  <c r="Y219"/>
  <c r="AA219" s="1"/>
  <c r="Z219"/>
  <c r="Y215"/>
  <c r="AA215" s="1"/>
  <c r="Z215"/>
  <c r="Y211"/>
  <c r="AA211" s="1"/>
  <c r="Z211"/>
  <c r="Y207"/>
  <c r="AA207" s="1"/>
  <c r="Z207"/>
  <c r="Y203"/>
  <c r="AA203" s="1"/>
  <c r="Z203"/>
  <c r="Y199"/>
  <c r="AA199" s="1"/>
  <c r="Z199"/>
  <c r="Y195"/>
  <c r="AA195" s="1"/>
  <c r="Z195"/>
  <c r="Y191"/>
  <c r="AA191" s="1"/>
  <c r="Z191"/>
  <c r="Y187"/>
  <c r="AA187" s="1"/>
  <c r="Z187"/>
  <c r="Y183"/>
  <c r="AA183" s="1"/>
  <c r="Z183"/>
  <c r="Y179"/>
  <c r="AA179" s="1"/>
  <c r="Z179"/>
  <c r="Y175"/>
  <c r="AA175" s="1"/>
  <c r="Z175"/>
  <c r="Y171"/>
  <c r="AA171" s="1"/>
  <c r="Z171"/>
  <c r="Y167"/>
  <c r="AA167" s="1"/>
  <c r="Z167"/>
  <c r="Y163"/>
  <c r="AA163" s="1"/>
  <c r="Z163"/>
  <c r="Y159"/>
  <c r="AA159" s="1"/>
  <c r="Z159"/>
  <c r="Y155"/>
  <c r="AA155" s="1"/>
  <c r="Z155"/>
  <c r="Y151"/>
  <c r="AA151" s="1"/>
  <c r="Z151"/>
  <c r="Y147"/>
  <c r="AA147" s="1"/>
  <c r="Z147"/>
  <c r="Y143"/>
  <c r="AA143" s="1"/>
  <c r="Z143"/>
  <c r="Y139"/>
  <c r="AA139" s="1"/>
  <c r="Z139"/>
  <c r="Y135"/>
  <c r="AA135" s="1"/>
  <c r="Z135"/>
  <c r="Y131"/>
  <c r="AA131" s="1"/>
  <c r="Z131"/>
  <c r="Y127"/>
  <c r="AA127" s="1"/>
  <c r="Z127"/>
  <c r="Y123"/>
  <c r="AA123" s="1"/>
  <c r="Z123"/>
  <c r="Y119"/>
  <c r="AA119" s="1"/>
  <c r="Z119"/>
  <c r="Y115"/>
  <c r="AA115" s="1"/>
  <c r="Z115"/>
  <c r="Y111"/>
  <c r="AA111" s="1"/>
  <c r="Z111"/>
  <c r="Y107"/>
  <c r="AA107" s="1"/>
  <c r="Z107"/>
  <c r="Y103"/>
  <c r="AA103" s="1"/>
  <c r="Z103"/>
  <c r="Y99"/>
  <c r="AA99" s="1"/>
  <c r="Z99"/>
  <c r="Y95"/>
  <c r="AA95" s="1"/>
  <c r="Z95"/>
  <c r="Y91"/>
  <c r="AA91" s="1"/>
  <c r="Z91"/>
  <c r="Y87"/>
  <c r="AA87" s="1"/>
  <c r="Z87"/>
  <c r="Y83"/>
  <c r="AA83" s="1"/>
  <c r="Z83"/>
  <c r="Y79"/>
  <c r="AA79" s="1"/>
  <c r="Z79"/>
  <c r="Y75"/>
  <c r="AA75" s="1"/>
  <c r="Z75"/>
  <c r="Y71"/>
  <c r="AA71" s="1"/>
  <c r="Z71"/>
  <c r="Y67"/>
  <c r="AA67" s="1"/>
  <c r="Z67"/>
  <c r="Z12"/>
  <c r="Z44"/>
  <c r="Z61"/>
  <c r="Z18"/>
  <c r="Z34"/>
  <c r="Z50"/>
  <c r="Z66"/>
  <c r="Z15"/>
  <c r="Z31"/>
  <c r="Z47"/>
  <c r="Z63"/>
  <c r="Y176"/>
  <c r="AA176" s="1"/>
  <c r="Z176"/>
  <c r="Y172"/>
  <c r="AA172" s="1"/>
  <c r="Z172"/>
  <c r="Y160"/>
  <c r="AA160" s="1"/>
  <c r="Z160"/>
  <c r="Y128"/>
  <c r="AA128" s="1"/>
  <c r="Z128"/>
  <c r="Y124"/>
  <c r="AA124" s="1"/>
  <c r="Z124"/>
  <c r="Y120"/>
  <c r="AA120" s="1"/>
  <c r="Z120"/>
  <c r="Y116"/>
  <c r="AA116" s="1"/>
  <c r="Z116"/>
  <c r="Y112"/>
  <c r="AA112" s="1"/>
  <c r="Z112"/>
  <c r="Y108"/>
  <c r="AA108" s="1"/>
  <c r="Z108"/>
  <c r="Y104"/>
  <c r="AA104" s="1"/>
  <c r="Z104"/>
  <c r="Y100"/>
  <c r="AA100" s="1"/>
  <c r="Z100"/>
  <c r="Y96"/>
  <c r="AA96" s="1"/>
  <c r="Z96"/>
  <c r="Y92"/>
  <c r="AA92" s="1"/>
  <c r="Z92"/>
  <c r="Y88"/>
  <c r="AA88" s="1"/>
  <c r="Z88"/>
  <c r="Y84"/>
  <c r="AA84" s="1"/>
  <c r="Z84"/>
  <c r="Y80"/>
  <c r="AA80" s="1"/>
  <c r="Z80"/>
  <c r="Y76"/>
  <c r="AA76" s="1"/>
  <c r="Z76"/>
  <c r="Y72"/>
  <c r="AA72" s="1"/>
  <c r="Z72"/>
  <c r="Y68"/>
  <c r="AA68" s="1"/>
  <c r="Z68"/>
  <c r="Z8"/>
  <c r="Z24"/>
  <c r="Z40"/>
  <c r="Z56"/>
  <c r="Z14"/>
  <c r="Z30"/>
  <c r="Z46"/>
  <c r="Z62"/>
  <c r="Z11"/>
  <c r="Z27"/>
  <c r="Z43"/>
  <c r="Z59"/>
  <c r="Y221"/>
  <c r="AA221" s="1"/>
  <c r="Z221"/>
  <c r="Y209"/>
  <c r="AA209" s="1"/>
  <c r="Z209"/>
  <c r="Y177"/>
  <c r="AA177" s="1"/>
  <c r="Z177"/>
  <c r="Y161"/>
  <c r="AA161" s="1"/>
  <c r="Z161"/>
  <c r="Y129"/>
  <c r="AA129" s="1"/>
  <c r="Z129"/>
  <c r="Y125"/>
  <c r="AA125" s="1"/>
  <c r="Z125"/>
  <c r="Y97"/>
  <c r="AA97" s="1"/>
  <c r="Z97"/>
  <c r="Z4"/>
  <c r="Z20"/>
  <c r="Z36"/>
  <c r="Z52"/>
  <c r="Z10"/>
  <c r="Z26"/>
  <c r="Z58"/>
  <c r="Z7"/>
  <c r="Z23"/>
  <c r="Z39"/>
  <c r="Z55"/>
  <c r="Y208"/>
  <c r="AA208" s="1"/>
  <c r="Z208"/>
  <c r="Y192"/>
  <c r="AA192" s="1"/>
  <c r="Z192"/>
  <c r="Y226"/>
  <c r="AA226" s="1"/>
  <c r="Z226"/>
  <c r="Y218"/>
  <c r="AA218" s="1"/>
  <c r="Z218"/>
  <c r="Y214"/>
  <c r="AA214" s="1"/>
  <c r="Z214"/>
  <c r="Y210"/>
  <c r="AA210" s="1"/>
  <c r="Z210"/>
  <c r="Y206"/>
  <c r="AA206" s="1"/>
  <c r="Z206"/>
  <c r="Y202"/>
  <c r="AA202" s="1"/>
  <c r="Z202"/>
  <c r="Y198"/>
  <c r="AA198" s="1"/>
  <c r="Z198"/>
  <c r="Y194"/>
  <c r="AA194" s="1"/>
  <c r="Z194"/>
  <c r="Y190"/>
  <c r="AA190" s="1"/>
  <c r="Z190"/>
  <c r="Y186"/>
  <c r="AA186" s="1"/>
  <c r="Z186"/>
  <c r="Y182"/>
  <c r="AA182" s="1"/>
  <c r="Z182"/>
  <c r="Y178"/>
  <c r="AA178" s="1"/>
  <c r="Z178"/>
  <c r="Y174"/>
  <c r="AA174" s="1"/>
  <c r="Z174"/>
  <c r="Y170"/>
  <c r="AA170" s="1"/>
  <c r="Z170"/>
  <c r="Y166"/>
  <c r="AA166" s="1"/>
  <c r="Z166"/>
  <c r="Y162"/>
  <c r="AA162" s="1"/>
  <c r="Z162"/>
  <c r="Y158"/>
  <c r="AA158" s="1"/>
  <c r="Z158"/>
  <c r="Y154"/>
  <c r="AA154" s="1"/>
  <c r="Z154"/>
  <c r="Y150"/>
  <c r="AA150" s="1"/>
  <c r="Z150"/>
  <c r="Y146"/>
  <c r="AA146" s="1"/>
  <c r="Z146"/>
  <c r="Y142"/>
  <c r="AA142" s="1"/>
  <c r="Z142"/>
  <c r="Y138"/>
  <c r="AA138" s="1"/>
  <c r="Z138"/>
  <c r="Y134"/>
  <c r="AA134" s="1"/>
  <c r="Z134"/>
  <c r="Y130"/>
  <c r="AA130" s="1"/>
  <c r="Z130"/>
  <c r="Y126"/>
  <c r="AA126" s="1"/>
  <c r="Z126"/>
  <c r="Y122"/>
  <c r="AA122" s="1"/>
  <c r="Z122"/>
  <c r="Y118"/>
  <c r="AA118" s="1"/>
  <c r="Z118"/>
  <c r="Y114"/>
  <c r="AA114" s="1"/>
  <c r="Z114"/>
  <c r="Y110"/>
  <c r="AA110" s="1"/>
  <c r="Z110"/>
  <c r="Y106"/>
  <c r="AA106" s="1"/>
  <c r="Z106"/>
  <c r="Y102"/>
  <c r="AA102" s="1"/>
  <c r="Z102"/>
  <c r="Y98"/>
  <c r="AA98" s="1"/>
  <c r="Z98"/>
  <c r="Y94"/>
  <c r="AA94" s="1"/>
  <c r="Z94"/>
  <c r="Y90"/>
  <c r="AA90" s="1"/>
  <c r="Z90"/>
  <c r="Y86"/>
  <c r="AA86" s="1"/>
  <c r="Z86"/>
  <c r="Y82"/>
  <c r="AA82" s="1"/>
  <c r="Z82"/>
  <c r="Y78"/>
  <c r="AA78" s="1"/>
  <c r="Z78"/>
  <c r="Y74"/>
  <c r="AA74" s="1"/>
  <c r="Z74"/>
  <c r="Y70"/>
  <c r="AA70" s="1"/>
  <c r="Z70"/>
  <c r="Y6"/>
  <c r="AA6" s="1"/>
  <c r="Z6"/>
  <c r="Z16"/>
  <c r="Z32"/>
  <c r="Z48"/>
  <c r="Z64"/>
  <c r="Z17"/>
  <c r="Z49"/>
  <c r="Z65"/>
  <c r="Z22"/>
  <c r="Z38"/>
  <c r="Z19"/>
  <c r="Z35"/>
  <c r="Z51"/>
  <c r="X225"/>
  <c r="Z225" s="1"/>
  <c r="Y216"/>
  <c r="AA216" s="1"/>
  <c r="Y204"/>
  <c r="AA204" s="1"/>
  <c r="Y200"/>
  <c r="AA200" s="1"/>
  <c r="Y188"/>
  <c r="AA188" s="1"/>
  <c r="Y184"/>
  <c r="AA184" s="1"/>
  <c r="Y180"/>
  <c r="AA180" s="1"/>
  <c r="Y168"/>
  <c r="AA168" s="1"/>
  <c r="Y164"/>
  <c r="AA164" s="1"/>
  <c r="Y156"/>
  <c r="AA156" s="1"/>
  <c r="Y152"/>
  <c r="AA152" s="1"/>
  <c r="Y148"/>
  <c r="AA148" s="1"/>
  <c r="Y144"/>
  <c r="AA144" s="1"/>
  <c r="Y140"/>
  <c r="AA140" s="1"/>
  <c r="Y136"/>
  <c r="AA136" s="1"/>
  <c r="Y132"/>
  <c r="AA132" s="1"/>
  <c r="Y212"/>
  <c r="AA212" s="1"/>
  <c r="Y196"/>
  <c r="AA196" s="1"/>
  <c r="Y225"/>
  <c r="AA225" s="1"/>
  <c r="Y217"/>
  <c r="AA217" s="1"/>
  <c r="Y213"/>
  <c r="AA213" s="1"/>
  <c r="Y205"/>
  <c r="AA205" s="1"/>
  <c r="Y201"/>
  <c r="AA201" s="1"/>
  <c r="Y197"/>
  <c r="AA197" s="1"/>
  <c r="Y193"/>
  <c r="AA193" s="1"/>
  <c r="Y189"/>
  <c r="AA189" s="1"/>
  <c r="Y185"/>
  <c r="AA185" s="1"/>
  <c r="Y181"/>
  <c r="AA181" s="1"/>
  <c r="Y173"/>
  <c r="AA173" s="1"/>
  <c r="Y169"/>
  <c r="AA169" s="1"/>
  <c r="Y165"/>
  <c r="AA165" s="1"/>
  <c r="Y157"/>
  <c r="AA157" s="1"/>
  <c r="Y153"/>
  <c r="AA153" s="1"/>
  <c r="Y149"/>
  <c r="AA149" s="1"/>
  <c r="Y145"/>
  <c r="AA145" s="1"/>
  <c r="Y141"/>
  <c r="AA141" s="1"/>
  <c r="Y137"/>
  <c r="AA137" s="1"/>
  <c r="Y133"/>
  <c r="AA133" s="1"/>
  <c r="Y121"/>
  <c r="AA121" s="1"/>
  <c r="Y117"/>
  <c r="AA117" s="1"/>
  <c r="Y113"/>
  <c r="AA113" s="1"/>
  <c r="Y109"/>
  <c r="AA109" s="1"/>
  <c r="Y105"/>
  <c r="AA105" s="1"/>
  <c r="Y101"/>
  <c r="AA101" s="1"/>
  <c r="Y93"/>
  <c r="AA93" s="1"/>
  <c r="Y89"/>
  <c r="AA89" s="1"/>
  <c r="Y85"/>
  <c r="AA85" s="1"/>
  <c r="Y81"/>
  <c r="AA81" s="1"/>
  <c r="Y77"/>
  <c r="AA77" s="1"/>
  <c r="Y73"/>
  <c r="AA73" s="1"/>
  <c r="Y69"/>
  <c r="AA69" s="1"/>
  <c r="Y57"/>
  <c r="AA57" s="1"/>
  <c r="Y53"/>
  <c r="AA53" s="1"/>
  <c r="Y45"/>
  <c r="AA45" s="1"/>
  <c r="Y41"/>
  <c r="AA41" s="1"/>
  <c r="Y37"/>
  <c r="AA37" s="1"/>
  <c r="Y33"/>
  <c r="AA33" s="1"/>
  <c r="Y29"/>
  <c r="AA29" s="1"/>
  <c r="Y25"/>
  <c r="AA25" s="1"/>
  <c r="Y21"/>
  <c r="AA21" s="1"/>
  <c r="Y13"/>
  <c r="AA13" s="1"/>
  <c r="Y9"/>
  <c r="AA9" s="1"/>
  <c r="Y5"/>
  <c r="AA5" s="1"/>
  <c r="Y2"/>
  <c r="AA2" s="1"/>
  <c r="Y220"/>
  <c r="AA220" s="1"/>
</calcChain>
</file>

<file path=xl/sharedStrings.xml><?xml version="1.0" encoding="utf-8"?>
<sst xmlns="http://schemas.openxmlformats.org/spreadsheetml/2006/main" count="1881" uniqueCount="474">
  <si>
    <t>PAQUETES</t>
  </si>
  <si>
    <t>GEN</t>
  </si>
  <si>
    <t>CAPAPL</t>
  </si>
  <si>
    <t>GPOT</t>
  </si>
  <si>
    <t>GEEA</t>
  </si>
  <si>
    <t>GCEL</t>
  </si>
  <si>
    <t>PPAQ</t>
  </si>
  <si>
    <t>FIRRANT</t>
  </si>
  <si>
    <t>FIRRDES</t>
  </si>
  <si>
    <t>SINT</t>
  </si>
  <si>
    <t>ZONIN</t>
  </si>
  <si>
    <t>RIN</t>
  </si>
  <si>
    <t>NIN</t>
  </si>
  <si>
    <t>PRELACION</t>
  </si>
  <si>
    <t>FACTORDEVESP</t>
  </si>
  <si>
    <t>PCT20</t>
  </si>
  <si>
    <t>VPNINDEXDLS</t>
  </si>
  <si>
    <t>VPNINDEXPESOS</t>
  </si>
  <si>
    <t>INDEXUSD</t>
  </si>
  <si>
    <t>IDEJEC</t>
  </si>
  <si>
    <t>NPPAQ</t>
  </si>
  <si>
    <t>EV_PPAJUS</t>
  </si>
  <si>
    <t>EV_PPORIG</t>
  </si>
  <si>
    <t>ACEPTADO</t>
  </si>
  <si>
    <t>NIN2</t>
  </si>
  <si>
    <t>RIN2</t>
  </si>
  <si>
    <t>ZONIN2</t>
  </si>
  <si>
    <t>SINT2</t>
  </si>
  <si>
    <t>ZONGENF</t>
  </si>
  <si>
    <t>FECHAAP</t>
  </si>
  <si>
    <t>FECHAEN</t>
  </si>
  <si>
    <t/>
  </si>
  <si>
    <t>2016-03-28 09:00:00</t>
  </si>
  <si>
    <t>2016-03-28 09:36:19</t>
  </si>
  <si>
    <t>2016-03-28 13:10:45</t>
  </si>
  <si>
    <t>2016-03-28 09:18:11</t>
  </si>
  <si>
    <t>2016-03-28 13:12:58</t>
  </si>
  <si>
    <t>2016-03-28 10:19:07</t>
  </si>
  <si>
    <t>2016-03-28 09:38:54</t>
  </si>
  <si>
    <t>2016-03-28 09:35:32</t>
  </si>
  <si>
    <t>2016-03-28 10:44:08</t>
  </si>
  <si>
    <t>2016-03-28 10:46:24</t>
  </si>
  <si>
    <t>2016-03-28 10:48:12</t>
  </si>
  <si>
    <t>2016-03-28 10:49:36</t>
  </si>
  <si>
    <t>2016-03-28 09:14:37</t>
  </si>
  <si>
    <t>2016-03-28 13:46:49</t>
  </si>
  <si>
    <t>2016-03-28 13:04:15</t>
  </si>
  <si>
    <t>2016-03-28 09:14:40</t>
  </si>
  <si>
    <t>2016-03-28 10:26:12</t>
  </si>
  <si>
    <t>2016-03-28 09:06:21</t>
  </si>
  <si>
    <t>2016-03-28 09:05:58</t>
  </si>
  <si>
    <t>2016-03-28 10:18:11</t>
  </si>
  <si>
    <t>2016-03-28 10:51:29</t>
  </si>
  <si>
    <t>2016-03-28 10:42:59</t>
  </si>
  <si>
    <t>2016-03-28 13:29:31</t>
  </si>
  <si>
    <t>2016-03-28 13:37:27</t>
  </si>
  <si>
    <t>2016-03-28 13:35:18</t>
  </si>
  <si>
    <t>2016-03-28 13:32:09</t>
  </si>
  <si>
    <t>2016-03-28 09:16:57</t>
  </si>
  <si>
    <t>2016-03-28 10:31:46</t>
  </si>
  <si>
    <t>2016-03-28 09:31:31</t>
  </si>
  <si>
    <t>2016-03-28 09:14:58</t>
  </si>
  <si>
    <t>2016-03-28 10:54:26</t>
  </si>
  <si>
    <t>2016-03-28 09:08:19</t>
  </si>
  <si>
    <t>2016-03-28 13:44:50</t>
  </si>
  <si>
    <t>2016-03-28 09:38:52</t>
  </si>
  <si>
    <t>2016-03-28 09:11:54</t>
  </si>
  <si>
    <t>2016-03-28 12:21:07</t>
  </si>
  <si>
    <t>2016-03-28 09:25:41</t>
  </si>
  <si>
    <t>2016-03-28 09:23:30</t>
  </si>
  <si>
    <t>2016-03-28 13:32:21</t>
  </si>
  <si>
    <t>2016-03-28 09:13:18</t>
  </si>
  <si>
    <t>2016-03-28 11:57:39</t>
  </si>
  <si>
    <t>2016-03-28 10:30:23</t>
  </si>
  <si>
    <t>2016-03-28 12:55:59</t>
  </si>
  <si>
    <t>2016-03-28 09:06:10</t>
  </si>
  <si>
    <t>2016-03-28 10:25:54</t>
  </si>
  <si>
    <t>2016-03-28 09:12:31</t>
  </si>
  <si>
    <t>2016-03-28 13:08:13</t>
  </si>
  <si>
    <t>2016-03-28 13:49:40</t>
  </si>
  <si>
    <t>2016-03-28 13:32:13</t>
  </si>
  <si>
    <t>2016-03-28 09:33:25</t>
  </si>
  <si>
    <t>2016-03-28 13:12:14</t>
  </si>
  <si>
    <t>2016-03-28 11:33:11</t>
  </si>
  <si>
    <t>2016-03-28 11:41:35</t>
  </si>
  <si>
    <t>2016-03-28 11:53:54</t>
  </si>
  <si>
    <t>2016-03-28 12:42:28</t>
  </si>
  <si>
    <t>2016-03-28 13:35:19</t>
  </si>
  <si>
    <t>2016-03-28 11:07:13</t>
  </si>
  <si>
    <t>2016-03-28 13:34:01</t>
  </si>
  <si>
    <t>2016-03-28 12:49:15</t>
  </si>
  <si>
    <t>2016-03-28 09:53:47</t>
  </si>
  <si>
    <t>2016-03-28 13:37:17</t>
  </si>
  <si>
    <t>2016-03-28 09:45:55</t>
  </si>
  <si>
    <t>2016-03-28 09:02:15</t>
  </si>
  <si>
    <t>2016-03-28 09:44:29</t>
  </si>
  <si>
    <t>2016-03-28 12:55:37</t>
  </si>
  <si>
    <t>2016-03-28 09:29:18</t>
  </si>
  <si>
    <t>2016-03-28 09:05:00</t>
  </si>
  <si>
    <t>2016-03-28 09:08:56</t>
  </si>
  <si>
    <t>2016-03-28 13:13:13</t>
  </si>
  <si>
    <t>/* + NO_PARALLEL */SELECT ROWID "ROWID", ORA_ROWSCN "ORA_ROWSCN", PAQUETES PAQUETES, GEN GEN, CAPAPL CAPAPL, GPOT GPOT, GEEA GEEA, GCEL GCEL, PPAQ PPAQ, FIRRANT FIRRANT, FIRRDES FIRRDES, SINT SINT, ZONIN ZONIN, RIN RIN, NIN NIN, PRELACION PRELACION, FACTORDEVESP FACTORDEVESP, PCT20 PCT20, VPNINDEXDLS VPNINDEXDLS, VPNINDEXPESOS VPNINDEXPESOS, INDEXUSD INDEXUSD, IDEJEC IDEJEC, NPPAQ NPPAQ, EV_PPAJUS EV_PPAJUS, EV_PPORIG EV_PPORIG, ACEPTADO ACEPTADO, NIN2 NIN2, RIN2 RIN2, ZONIN2 ZONIN2, SINT2 SINT2, ZONGENF ZONGENF, FECHAAP FECHAAP, FECHAEN FECHAEN FROM "SUBASTALP"."PAQGEN"</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</si>
  <si>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</si>
  <si>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</si>
  <si>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</si>
  <si>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</si>
  <si>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</si>
  <si>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</si>
  <si>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</si>
  <si>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</si>
  <si>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</si>
  <si>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</si>
  <si>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</si>
  <si>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</si>
  <si>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</si>
  <si>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</si>
  <si>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</si>
  <si>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</si>
  <si>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</si>
  <si>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</si>
  <si>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</si>
  <si>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</si>
  <si>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</si>
  <si>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</si>
  <si>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</si>
  <si>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</si>
  <si>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</si>
  <si>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</si>
  <si>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</si>
  <si>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</si>
  <si>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</si>
  <si>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</si>
  <si>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</si>
  <si>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</si>
  <si>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</si>
  <si>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</si>
  <si>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</si>
  <si>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</si>
  <si>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</si>
  <si>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</si>
  <si>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</si>
  <si>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</si>
  <si>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</si>
  <si>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</si>
  <si>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</si>
  <si>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</si>
  <si>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</si>
  <si>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</si>
  <si>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</si>
  <si>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</si>
  <si>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</si>
  <si>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</si>
  <si>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</si>
  <si>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</si>
  <si>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</si>
  <si>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</si>
  <si>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</si>
  <si>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</si>
  <si>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</si>
  <si>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</si>
  <si>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</si>
  <si>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</si>
  <si>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</si>
  <si>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</si>
  <si>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</si>
  <si>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</si>
  <si>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</si>
  <si>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</si>
  <si>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</si>
  <si>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</si>
  <si>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</si>
  <si>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</si>
  <si>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</si>
  <si>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</si>
  <si>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</si>
  <si>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</si>
  <si>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</si>
  <si>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</si>
  <si>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</si>
  <si>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</si>
  <si>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</si>
  <si>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</si>
  <si>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</si>
  <si>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</si>
  <si>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</si>
  <si>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</si>
  <si>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</si>
  <si>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</si>
  <si>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</si>
  <si>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</si>
  <si>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</si>
  <si>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</si>
  <si>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</si>
  <si>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</si>
  <si>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</si>
  <si>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</si>
  <si>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</si>
  <si>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</si>
  <si>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</si>
  <si>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</si>
  <si>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</si>
  <si>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</si>
  <si>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</si>
  <si>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</si>
  <si>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</si>
  <si>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</si>
  <si>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</si>
  <si>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</si>
  <si>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</si>
  <si>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</si>
  <si>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</si>
  <si>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</si>
  <si>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</si>
  <si>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</si>
  <si>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</si>
  <si>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</si>
  <si>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</si>
  <si>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</si>
  <si>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</si>
  <si>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</si>
  <si>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</si>
  <si>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</si>
  <si>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</si>
  <si>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</si>
  <si>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</si>
  <si>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</si>
  <si>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</si>
  <si>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</si>
  <si>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</si>
  <si>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</si>
  <si>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</si>
  <si>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</si>
  <si>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</si>
  <si>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</si>
  <si>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</si>
  <si>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</si>
  <si>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</si>
  <si>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</si>
  <si>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</si>
  <si>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</si>
  <si>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</si>
  <si>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</si>
  <si>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</si>
  <si>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</si>
  <si>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</si>
  <si>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</si>
  <si>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</si>
  <si>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</si>
  <si>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</si>
  <si>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</si>
  <si>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</si>
  <si>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</si>
  <si>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</si>
  <si>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</si>
  <si>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</si>
  <si>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</si>
  <si>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</si>
  <si>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</si>
  <si>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</si>
  <si>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</si>
  <si>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</si>
  <si>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</si>
  <si>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</si>
  <si>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</si>
  <si>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</si>
  <si>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p164</t>
  </si>
  <si>
    <t>p165</t>
  </si>
  <si>
    <t>p166</t>
  </si>
  <si>
    <t>p167</t>
  </si>
  <si>
    <t>p168</t>
  </si>
  <si>
    <t>p169</t>
  </si>
  <si>
    <t>p170</t>
  </si>
  <si>
    <t>p171</t>
  </si>
  <si>
    <t>p172</t>
  </si>
  <si>
    <t>p173</t>
  </si>
  <si>
    <t>p174</t>
  </si>
  <si>
    <t>p175</t>
  </si>
  <si>
    <t>p176</t>
  </si>
  <si>
    <t>p177</t>
  </si>
  <si>
    <t>p178</t>
  </si>
  <si>
    <t>p179</t>
  </si>
  <si>
    <t>p180</t>
  </si>
  <si>
    <t>p181</t>
  </si>
  <si>
    <t>p182</t>
  </si>
  <si>
    <t>p183</t>
  </si>
  <si>
    <t>p184</t>
  </si>
  <si>
    <t>p185</t>
  </si>
  <si>
    <t>p186</t>
  </si>
  <si>
    <t>p187</t>
  </si>
  <si>
    <t>p188</t>
  </si>
  <si>
    <t>p189</t>
  </si>
  <si>
    <t>p190</t>
  </si>
  <si>
    <t>p191</t>
  </si>
  <si>
    <t>p192</t>
  </si>
  <si>
    <t>p193</t>
  </si>
  <si>
    <t>p194</t>
  </si>
  <si>
    <t>p195</t>
  </si>
  <si>
    <t>p196</t>
  </si>
  <si>
    <t>p197</t>
  </si>
  <si>
    <t>p198</t>
  </si>
  <si>
    <t>p199</t>
  </si>
  <si>
    <t>p200</t>
  </si>
  <si>
    <t>p201</t>
  </si>
  <si>
    <t>p202</t>
  </si>
  <si>
    <t>p203</t>
  </si>
  <si>
    <t>p204</t>
  </si>
  <si>
    <t>p205</t>
  </si>
  <si>
    <t>p206</t>
  </si>
  <si>
    <t>p207</t>
  </si>
  <si>
    <t>p208</t>
  </si>
  <si>
    <t>p209</t>
  </si>
  <si>
    <t>p210</t>
  </si>
  <si>
    <t>p211</t>
  </si>
  <si>
    <t>p212</t>
  </si>
  <si>
    <t>p213</t>
  </si>
  <si>
    <t>p214</t>
  </si>
  <si>
    <t>p215</t>
  </si>
  <si>
    <t>p216</t>
  </si>
  <si>
    <t>p217</t>
  </si>
  <si>
    <t>p218</t>
  </si>
  <si>
    <t>p219</t>
  </si>
  <si>
    <t>p220</t>
  </si>
  <si>
    <t>p221</t>
  </si>
  <si>
    <t>p222</t>
  </si>
  <si>
    <t>p223</t>
  </si>
  <si>
    <t>p224</t>
  </si>
  <si>
    <t>p225</t>
  </si>
  <si>
    <t>p226</t>
  </si>
  <si>
    <t>up</t>
  </si>
  <si>
    <t>paquete</t>
  </si>
  <si>
    <t>SiZoRe</t>
  </si>
  <si>
    <t>PML</t>
  </si>
  <si>
    <t>ID_REGION</t>
  </si>
  <si>
    <t>NOMBREREG</t>
  </si>
  <si>
    <t>SISTEMAINTER</t>
  </si>
  <si>
    <t>ZONA</t>
  </si>
  <si>
    <t>REGION</t>
  </si>
  <si>
    <t>LIMPOT</t>
  </si>
  <si>
    <t>111</t>
  </si>
  <si>
    <t>HERMOSILLO</t>
  </si>
  <si>
    <t>ACAPULCO</t>
  </si>
  <si>
    <t>112</t>
  </si>
  <si>
    <t>NACOZARI</t>
  </si>
  <si>
    <t>AGUASCALIENTES</t>
  </si>
  <si>
    <t>113</t>
  </si>
  <si>
    <t>OBREGÓN</t>
  </si>
  <si>
    <t>CAMPECHE</t>
  </si>
  <si>
    <t>114</t>
  </si>
  <si>
    <t>LOS MOCHIS</t>
  </si>
  <si>
    <t>CANCUN</t>
  </si>
  <si>
    <t>115</t>
  </si>
  <si>
    <t>CULIACAN</t>
  </si>
  <si>
    <t>CARAPAN</t>
  </si>
  <si>
    <t>116</t>
  </si>
  <si>
    <t>MAZATLAN</t>
  </si>
  <si>
    <t>CENTRAL</t>
  </si>
  <si>
    <t>117</t>
  </si>
  <si>
    <t>HERMOSILLO 2</t>
  </si>
  <si>
    <t>COATZACOALCOS</t>
  </si>
  <si>
    <t>121</t>
  </si>
  <si>
    <t>122</t>
  </si>
  <si>
    <t>MERIDA</t>
  </si>
  <si>
    <t>CHETUMAL</t>
  </si>
  <si>
    <t>123</t>
  </si>
  <si>
    <t>CHIHUAHUA</t>
  </si>
  <si>
    <t>124</t>
  </si>
  <si>
    <t>DURANGO</t>
  </si>
  <si>
    <t>131</t>
  </si>
  <si>
    <t>TEPIC</t>
  </si>
  <si>
    <t>ENSENADA</t>
  </si>
  <si>
    <t>132</t>
  </si>
  <si>
    <t>GUADALAJARA</t>
  </si>
  <si>
    <t>GRIJALVA</t>
  </si>
  <si>
    <t>133</t>
  </si>
  <si>
    <t>134</t>
  </si>
  <si>
    <t>SAN LUIS POTOSI</t>
  </si>
  <si>
    <t>135</t>
  </si>
  <si>
    <t>SALAMANCA</t>
  </si>
  <si>
    <t>136</t>
  </si>
  <si>
    <t>MANZANILLO</t>
  </si>
  <si>
    <t>HUASTECA</t>
  </si>
  <si>
    <t>137</t>
  </si>
  <si>
    <t>JUAREZ</t>
  </si>
  <si>
    <t>138</t>
  </si>
  <si>
    <t>LAZARO CARDENAS</t>
  </si>
  <si>
    <t>LA PAZ</t>
  </si>
  <si>
    <t>139</t>
  </si>
  <si>
    <t>QUERETARO</t>
  </si>
  <si>
    <t>141</t>
  </si>
  <si>
    <t>RIO ESCONDIDO</t>
  </si>
  <si>
    <t>142</t>
  </si>
  <si>
    <t>NUEVO LAREDO</t>
  </si>
  <si>
    <t>LOS CABOS</t>
  </si>
  <si>
    <t>143</t>
  </si>
  <si>
    <t>REGIÓN REYNOSA 400 kV</t>
  </si>
  <si>
    <t>144</t>
  </si>
  <si>
    <t>MATAMOROS</t>
  </si>
  <si>
    <t>145</t>
  </si>
  <si>
    <t>MONTERREY</t>
  </si>
  <si>
    <t>146</t>
  </si>
  <si>
    <t>SALTILLO</t>
  </si>
  <si>
    <t>147</t>
  </si>
  <si>
    <t>VALLES</t>
  </si>
  <si>
    <t>148</t>
  </si>
  <si>
    <t>TAMAZUNCHALE</t>
  </si>
  <si>
    <t>MEXICALI</t>
  </si>
  <si>
    <t>149</t>
  </si>
  <si>
    <t>REYNOSA</t>
  </si>
  <si>
    <t>MOCTEZUMA</t>
  </si>
  <si>
    <t>151</t>
  </si>
  <si>
    <t>152</t>
  </si>
  <si>
    <t>MULEGE</t>
  </si>
  <si>
    <t>161</t>
  </si>
  <si>
    <t>POZA RICA</t>
  </si>
  <si>
    <t>163</t>
  </si>
  <si>
    <t>VERACRUZ</t>
  </si>
  <si>
    <t>164</t>
  </si>
  <si>
    <t>PUEBLA</t>
  </si>
  <si>
    <t>165</t>
  </si>
  <si>
    <t>166</t>
  </si>
  <si>
    <t>TEMASCAL</t>
  </si>
  <si>
    <t>167</t>
  </si>
  <si>
    <t>168</t>
  </si>
  <si>
    <t>TABASCO</t>
  </si>
  <si>
    <t>REGION CAMARGO</t>
  </si>
  <si>
    <t>169</t>
  </si>
  <si>
    <t>LAGUNA</t>
  </si>
  <si>
    <t>171</t>
  </si>
  <si>
    <t>REGIÓN LAGUNA 115/230 kV</t>
  </si>
  <si>
    <t>172</t>
  </si>
  <si>
    <t>173</t>
  </si>
  <si>
    <t>REGION RUMOROSA</t>
  </si>
  <si>
    <t>174</t>
  </si>
  <si>
    <t>175</t>
  </si>
  <si>
    <t>177</t>
  </si>
  <si>
    <t>179</t>
  </si>
  <si>
    <t>211</t>
  </si>
  <si>
    <t>TIJUANA</t>
  </si>
  <si>
    <t>SALTILLO 2</t>
  </si>
  <si>
    <t>212</t>
  </si>
  <si>
    <t>no hay 43</t>
  </si>
  <si>
    <t>213</t>
  </si>
  <si>
    <t>SAN LUIS RIO COLORADO</t>
  </si>
  <si>
    <t>43 primero se llamaba Cozumel y luego EUA-WECC</t>
  </si>
  <si>
    <t>214</t>
  </si>
  <si>
    <t>215</t>
  </si>
  <si>
    <t>311</t>
  </si>
  <si>
    <t>312</t>
  </si>
  <si>
    <t>313</t>
  </si>
  <si>
    <t>VILLA CONSTITUCION</t>
  </si>
  <si>
    <t>411</t>
  </si>
  <si>
    <t>1313</t>
  </si>
  <si>
    <t>1410</t>
  </si>
  <si>
    <t>DPML</t>
  </si>
  <si>
    <t>TCUSD</t>
  </si>
  <si>
    <t>DPML pesos</t>
  </si>
  <si>
    <t>pct20</t>
  </si>
  <si>
    <t>VPNindesDls</t>
  </si>
  <si>
    <t>VPNindexPesos</t>
  </si>
  <si>
    <t>FactorDevEsp</t>
  </si>
  <si>
    <t>PrecioPaquete "ajustado"</t>
  </si>
  <si>
    <t>FactorPrefPesos</t>
  </si>
  <si>
    <t>Precio WLL - Precio CENACE</t>
  </si>
  <si>
    <t>paq_id</t>
  </si>
  <si>
    <t>Baja California Sur</t>
  </si>
  <si>
    <t>Zexportacion</t>
  </si>
  <si>
    <t>Zpot</t>
  </si>
  <si>
    <t>diferencia</t>
  </si>
  <si>
    <t>H</t>
  </si>
  <si>
    <t>Min</t>
  </si>
  <si>
    <t>Seg</t>
  </si>
  <si>
    <t>en horas</t>
  </si>
  <si>
    <t>Precio "ajustado" incl. Factor Hora presentacion</t>
  </si>
  <si>
    <t>PrecioWLL fah - precio cenace</t>
  </si>
</sst>
</file>

<file path=xl/styles.xml><?xml version="1.0" encoding="utf-8"?>
<styleSheet xmlns="http://schemas.openxmlformats.org/spreadsheetml/2006/main">
  <numFmts count="2">
    <numFmt numFmtId="164" formatCode="hh:mm:ss;@"/>
    <numFmt numFmtId="172" formatCode="0.000000000"/>
  </numFmts>
  <fonts count="5">
    <font>
      <sz val="11"/>
      <color indexed="8"/>
      <name val="Calibri"/>
      <family val="2"/>
      <scheme val="minor"/>
    </font>
    <font>
      <sz val="11"/>
      <name val="Dialog"/>
    </font>
    <font>
      <sz val="11"/>
      <color rgb="FFFF0000"/>
      <name val="Calibri"/>
      <family val="2"/>
      <scheme val="minor"/>
    </font>
    <font>
      <sz val="11"/>
      <color rgb="FFFF0000"/>
      <name val="Dialog"/>
    </font>
    <font>
      <b/>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right"/>
    </xf>
    <xf numFmtId="0" fontId="2" fillId="0" borderId="0" xfId="0" applyFont="1" applyAlignment="1">
      <alignment horizontal="center"/>
    </xf>
    <xf numFmtId="0" fontId="2" fillId="0" borderId="0" xfId="0" applyFont="1"/>
    <xf numFmtId="0" fontId="3" fillId="0" borderId="0" xfId="0" applyFont="1" applyAlignment="1">
      <alignment horizontal="right"/>
    </xf>
    <xf numFmtId="0" fontId="0" fillId="0" borderId="0" xfId="0" applyAlignment="1">
      <alignment wrapText="1"/>
    </xf>
    <xf numFmtId="0" fontId="2" fillId="0" borderId="0" xfId="0" applyFont="1" applyAlignment="1">
      <alignment wrapText="1"/>
    </xf>
    <xf numFmtId="0" fontId="2" fillId="0" borderId="0" xfId="0" applyFont="1" applyAlignment="1">
      <alignment horizontal="center" wrapText="1"/>
    </xf>
    <xf numFmtId="0" fontId="4" fillId="0" borderId="0" xfId="0" applyFont="1" applyAlignment="1">
      <alignment wrapText="1"/>
    </xf>
    <xf numFmtId="0" fontId="4" fillId="0" borderId="0" xfId="0" applyFont="1"/>
    <xf numFmtId="164" fontId="2" fillId="0" borderId="0" xfId="0" applyNumberFormat="1" applyFont="1"/>
    <xf numFmtId="172" fontId="3" fillId="0" borderId="0" xfId="0" applyNumberFormat="1" applyFont="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BA230"/>
  <sheetViews>
    <sheetView tabSelected="1" workbookViewId="0">
      <pane ySplit="1" topLeftCell="A197" activePane="bottomLeft" state="frozen"/>
      <selection pane="bottomLeft" activeCell="T205" sqref="T205"/>
    </sheetView>
  </sheetViews>
  <sheetFormatPr baseColWidth="10" defaultColWidth="9.140625" defaultRowHeight="15"/>
  <cols>
    <col min="1" max="1" width="5.140625" style="9" customWidth="1"/>
    <col min="8" max="8" width="20" customWidth="1"/>
    <col min="14" max="14" width="18.42578125" customWidth="1"/>
    <col min="18" max="18" width="9.140625" style="3"/>
    <col min="19" max="19" width="8" style="3" customWidth="1"/>
    <col min="20" max="20" width="11.42578125" style="3" customWidth="1"/>
    <col min="21" max="21" width="14.28515625" style="3" customWidth="1"/>
    <col min="22" max="24" width="11.42578125" style="3" customWidth="1"/>
    <col min="25" max="28" width="14.85546875" style="3" customWidth="1"/>
    <col min="29" max="29" width="4.7109375" customWidth="1"/>
    <col min="30" max="30" width="8.7109375" customWidth="1"/>
    <col min="31" max="31" width="9.140625" customWidth="1"/>
    <col min="34" max="34" width="6" customWidth="1"/>
    <col min="35" max="35" width="6.140625" customWidth="1"/>
    <col min="36" max="36" width="14.28515625" customWidth="1"/>
    <col min="37" max="37" width="4.140625" customWidth="1"/>
    <col min="38" max="38" width="5" customWidth="1"/>
    <col min="39" max="39" width="6.42578125" style="2" customWidth="1"/>
    <col min="40" max="40" width="6" style="2" customWidth="1"/>
    <col min="42" max="42" width="6.28515625" customWidth="1"/>
    <col min="43" max="43" width="5.7109375" customWidth="1"/>
    <col min="44" max="44" width="4.85546875" customWidth="1"/>
    <col min="45" max="45" width="5.5703125" customWidth="1"/>
    <col min="46" max="46" width="6" customWidth="1"/>
    <col min="47" max="47" width="19.42578125" customWidth="1"/>
    <col min="48" max="48" width="21.42578125" customWidth="1"/>
    <col min="50" max="50" width="3.28515625" customWidth="1"/>
    <col min="51" max="51" width="4.5703125" customWidth="1"/>
    <col min="52" max="52" width="5.42578125" customWidth="1"/>
  </cols>
  <sheetData>
    <row r="1" spans="1:53" s="5" customFormat="1" ht="66.75" customHeight="1">
      <c r="A1" s="8" t="s">
        <v>463</v>
      </c>
      <c r="B1" s="5" t="s">
        <v>0</v>
      </c>
      <c r="C1" s="5" t="s">
        <v>1</v>
      </c>
      <c r="D1" s="5" t="s">
        <v>2</v>
      </c>
      <c r="E1" s="5" t="s">
        <v>3</v>
      </c>
      <c r="F1" s="5" t="s">
        <v>4</v>
      </c>
      <c r="G1" s="5" t="s">
        <v>5</v>
      </c>
      <c r="H1" s="5" t="s">
        <v>6</v>
      </c>
      <c r="I1" s="5" t="s">
        <v>7</v>
      </c>
      <c r="J1" s="5" t="s">
        <v>8</v>
      </c>
      <c r="K1" s="5" t="s">
        <v>9</v>
      </c>
      <c r="L1" s="5" t="s">
        <v>10</v>
      </c>
      <c r="M1" s="6" t="s">
        <v>466</v>
      </c>
      <c r="N1" s="6" t="s">
        <v>465</v>
      </c>
      <c r="P1" s="5" t="s">
        <v>11</v>
      </c>
      <c r="Q1" s="5" t="s">
        <v>12</v>
      </c>
      <c r="R1" s="6" t="s">
        <v>330</v>
      </c>
      <c r="S1" s="6" t="s">
        <v>453</v>
      </c>
      <c r="T1" s="6" t="s">
        <v>455</v>
      </c>
      <c r="U1" s="6" t="s">
        <v>456</v>
      </c>
      <c r="V1" s="6" t="s">
        <v>457</v>
      </c>
      <c r="W1" s="6" t="s">
        <v>458</v>
      </c>
      <c r="X1" s="6" t="s">
        <v>459</v>
      </c>
      <c r="Y1" s="6" t="s">
        <v>460</v>
      </c>
      <c r="Z1" s="6" t="s">
        <v>472</v>
      </c>
      <c r="AA1" s="6" t="s">
        <v>462</v>
      </c>
      <c r="AB1" s="6" t="s">
        <v>473</v>
      </c>
      <c r="AC1" s="5" t="s">
        <v>13</v>
      </c>
      <c r="AD1" s="5" t="s">
        <v>14</v>
      </c>
      <c r="AE1" s="5" t="s">
        <v>15</v>
      </c>
      <c r="AF1" s="5" t="s">
        <v>16</v>
      </c>
      <c r="AG1" s="5" t="s">
        <v>17</v>
      </c>
      <c r="AH1" s="5" t="s">
        <v>18</v>
      </c>
      <c r="AI1" s="5" t="s">
        <v>19</v>
      </c>
      <c r="AJ1" s="5" t="s">
        <v>20</v>
      </c>
      <c r="AK1" s="5" t="s">
        <v>21</v>
      </c>
      <c r="AL1" s="5" t="s">
        <v>22</v>
      </c>
      <c r="AM1" s="7" t="s">
        <v>329</v>
      </c>
      <c r="AN1" s="7" t="s">
        <v>328</v>
      </c>
      <c r="AO1" s="5" t="s">
        <v>23</v>
      </c>
      <c r="AP1" s="5" t="s">
        <v>24</v>
      </c>
      <c r="AQ1" s="5" t="s">
        <v>25</v>
      </c>
      <c r="AR1" s="5" t="s">
        <v>26</v>
      </c>
      <c r="AS1" s="5" t="s">
        <v>27</v>
      </c>
      <c r="AT1" s="5" t="s">
        <v>28</v>
      </c>
      <c r="AU1" s="5" t="s">
        <v>29</v>
      </c>
      <c r="AV1" s="5" t="s">
        <v>30</v>
      </c>
      <c r="AW1" s="3" t="s">
        <v>467</v>
      </c>
      <c r="AX1" s="3" t="s">
        <v>468</v>
      </c>
      <c r="AY1" s="3" t="s">
        <v>469</v>
      </c>
      <c r="AZ1" s="3" t="s">
        <v>470</v>
      </c>
      <c r="BA1" s="3" t="s">
        <v>471</v>
      </c>
    </row>
    <row r="2" spans="1:53">
      <c r="A2" s="9" t="s">
        <v>102</v>
      </c>
      <c r="B2" s="1">
        <v>47</v>
      </c>
      <c r="C2" s="1">
        <v>190</v>
      </c>
      <c r="D2" s="1">
        <v>109</v>
      </c>
      <c r="E2" s="1">
        <v>0</v>
      </c>
      <c r="F2" s="1">
        <v>0</v>
      </c>
      <c r="G2" s="1">
        <v>37339</v>
      </c>
      <c r="H2" s="1">
        <v>13964786.000605278</v>
      </c>
      <c r="I2" s="1">
        <v>0</v>
      </c>
      <c r="J2" s="1">
        <v>0</v>
      </c>
      <c r="K2" s="1">
        <v>1</v>
      </c>
      <c r="L2" s="1">
        <v>5</v>
      </c>
      <c r="M2" s="4" t="str">
        <f>IF(K2=1,"SIN",IF(K2=2,"BC","BCS"))</f>
        <v>SIN</v>
      </c>
      <c r="N2" s="4" t="str">
        <f>IF(L2=1,"Noroeste",IF(L2=2,"Peninsular",IF(L2=3,"Occidental",IF(L2=4,"Noreste",IF(L2=5,"Central",IF(L2=6, "Oriental",IF(L2=7,"Norte")))))))</f>
        <v>Central</v>
      </c>
      <c r="O2" s="1"/>
      <c r="P2" s="1">
        <v>1</v>
      </c>
      <c r="Q2" s="1">
        <v>94</v>
      </c>
      <c r="R2" s="4" t="str">
        <f>K2&amp;L2&amp;P2</f>
        <v>151</v>
      </c>
      <c r="S2" s="4">
        <f>IFERROR(VLOOKUP(R2, REgionOf!$A$2:$B$58, 2, FALSE), "")</f>
        <v>-6.55</v>
      </c>
      <c r="T2" s="4">
        <f t="shared" ref="T2:T65" si="0">S2*TCUSD</f>
        <v>-113.55145499999999</v>
      </c>
      <c r="U2" s="4">
        <f>20*G2/(70000*E2+40*F2+20*G2)</f>
        <v>1</v>
      </c>
      <c r="V2" s="4">
        <f>6.857+U2*0.6752</f>
        <v>7.5322000000000005</v>
      </c>
      <c r="W2" s="4">
        <f>6.7917+U2*0.6623</f>
        <v>7.4539999999999997</v>
      </c>
      <c r="X2" s="4">
        <f>V2/W2</f>
        <v>1.0104910115374297</v>
      </c>
      <c r="Y2" s="4">
        <f>(H2+T2*F2)*((FactorPrefPesos*X2)^AH2)</f>
        <v>13964786.000605278</v>
      </c>
      <c r="Z2" s="4">
        <f>(H2+BA2/1000+T2*F2)*((FactorPrefPesos*X2)^AH2)</f>
        <v>13964786.001210555</v>
      </c>
      <c r="AA2" s="11">
        <f>Y2-AJ2</f>
        <v>0</v>
      </c>
      <c r="AB2" s="4">
        <f>Z2-AJ2</f>
        <v>6.0527771711349487E-4</v>
      </c>
      <c r="AC2" s="1">
        <v>0</v>
      </c>
      <c r="AD2" s="1">
        <v>1.0104910115374295</v>
      </c>
      <c r="AE2" s="1">
        <v>1</v>
      </c>
      <c r="AF2" s="1">
        <v>7.5321999999999996</v>
      </c>
      <c r="AG2" s="1">
        <v>7.4539999999999997</v>
      </c>
      <c r="AH2" s="1">
        <v>0</v>
      </c>
      <c r="AI2" s="1">
        <v>0</v>
      </c>
      <c r="AJ2" s="1">
        <v>13964786.000605278</v>
      </c>
      <c r="AK2" s="1">
        <v>1</v>
      </c>
      <c r="AL2" s="1">
        <v>1</v>
      </c>
      <c r="AM2" s="2" t="s">
        <v>102</v>
      </c>
      <c r="AN2" s="2">
        <v>0</v>
      </c>
      <c r="AO2" s="1">
        <v>0</v>
      </c>
      <c r="AP2" t="s">
        <v>31</v>
      </c>
      <c r="AQ2" t="s">
        <v>31</v>
      </c>
      <c r="AR2" t="s">
        <v>31</v>
      </c>
      <c r="AS2" t="s">
        <v>31</v>
      </c>
      <c r="AT2" s="1">
        <v>5</v>
      </c>
      <c r="AU2" t="s">
        <v>32</v>
      </c>
      <c r="AV2" t="s">
        <v>33</v>
      </c>
      <c r="AW2" s="10">
        <f>AV2-AU2</f>
        <v>2.5219907409336884E-2</v>
      </c>
      <c r="AX2" s="3">
        <f t="shared" ref="AX2" si="1">HOUR(AW2)</f>
        <v>0</v>
      </c>
      <c r="AY2" s="3">
        <f t="shared" ref="AY2" si="2">MINUTE(AW2)</f>
        <v>36</v>
      </c>
      <c r="AZ2" s="3">
        <f t="shared" ref="AZ2" si="3">SECOND(AW2)</f>
        <v>19</v>
      </c>
      <c r="BA2" s="3">
        <f>AX2+AY2/60+AZ2/3600</f>
        <v>0.6052777777777778</v>
      </c>
    </row>
    <row r="3" spans="1:53">
      <c r="A3" s="9" t="s">
        <v>103</v>
      </c>
      <c r="B3" s="1">
        <v>48</v>
      </c>
      <c r="C3" s="1">
        <v>190</v>
      </c>
      <c r="D3" s="1">
        <v>109</v>
      </c>
      <c r="E3" s="1">
        <v>0</v>
      </c>
      <c r="F3" s="1">
        <v>0</v>
      </c>
      <c r="G3" s="1">
        <v>37339</v>
      </c>
      <c r="H3" s="1">
        <v>13591396.000605278</v>
      </c>
      <c r="I3" s="1">
        <v>0</v>
      </c>
      <c r="J3" s="1">
        <v>0</v>
      </c>
      <c r="K3" s="1">
        <v>1</v>
      </c>
      <c r="L3" s="1">
        <v>5</v>
      </c>
      <c r="M3" s="4" t="str">
        <f t="shared" ref="M3:M66" si="4">IF(K3=1,"SIN",IF(K3=2,"BC","BCS"))</f>
        <v>SIN</v>
      </c>
      <c r="N3" s="4" t="str">
        <f t="shared" ref="N3:N66" si="5">IF(L3=1,"Noroeste",IF(L3=2,"Peninsular",IF(L3=3,"Occidental",IF(L3=4,"Noreste",IF(L3=5,"Central",IF(L3=6, "Oriental",IF(L3=7,"Norte")))))))</f>
        <v>Central</v>
      </c>
      <c r="O3" s="1"/>
      <c r="P3" s="1">
        <v>1</v>
      </c>
      <c r="Q3" s="1">
        <v>94</v>
      </c>
      <c r="R3" s="4" t="str">
        <f t="shared" ref="R3:R66" si="6">K3&amp;L3&amp;P3</f>
        <v>151</v>
      </c>
      <c r="S3" s="4">
        <f>IFERROR(VLOOKUP(R3, REgionOf!$A$2:$B$58, 2, FALSE), "")</f>
        <v>-6.55</v>
      </c>
      <c r="T3" s="4">
        <f t="shared" si="0"/>
        <v>-113.55145499999999</v>
      </c>
      <c r="U3" s="4">
        <f t="shared" ref="U3:U66" si="7">20*G3/(70000*E3+40*F3+20*G3)</f>
        <v>1</v>
      </c>
      <c r="V3" s="4">
        <f t="shared" ref="V3:V66" si="8">6.857+U3*0.6752</f>
        <v>7.5322000000000005</v>
      </c>
      <c r="W3" s="4">
        <f t="shared" ref="W3:W66" si="9">6.7917+U3*0.6623</f>
        <v>7.4539999999999997</v>
      </c>
      <c r="X3" s="4">
        <f t="shared" ref="X3:X66" si="10">V3/W3</f>
        <v>1.0104910115374297</v>
      </c>
      <c r="Y3" s="4">
        <f>(H3+T3*F3)*((FactorPrefPesos*X3)^AH3)</f>
        <v>13591396.000605278</v>
      </c>
      <c r="Z3" s="4">
        <f>(H3+BA3/1000+T3*F3)*((FactorPrefPesos*X3)^AH3)</f>
        <v>13591396.001210555</v>
      </c>
      <c r="AA3" s="11">
        <f>Y3-AJ3</f>
        <v>0</v>
      </c>
      <c r="AB3" s="4">
        <f t="shared" ref="AB3:AB66" si="11">Z3-AJ3</f>
        <v>6.0527771711349487E-4</v>
      </c>
      <c r="AC3" s="1">
        <v>0</v>
      </c>
      <c r="AD3" s="1">
        <v>1.0104910115374295</v>
      </c>
      <c r="AE3" s="1">
        <v>1</v>
      </c>
      <c r="AF3" s="1">
        <v>7.5321999999999996</v>
      </c>
      <c r="AG3" s="1">
        <v>7.4539999999999997</v>
      </c>
      <c r="AH3" s="1">
        <v>0</v>
      </c>
      <c r="AI3" s="1">
        <v>0</v>
      </c>
      <c r="AJ3" s="1">
        <v>13591396.000605278</v>
      </c>
      <c r="AK3" s="1">
        <v>1</v>
      </c>
      <c r="AL3" s="1">
        <v>1</v>
      </c>
      <c r="AM3" s="2" t="s">
        <v>103</v>
      </c>
      <c r="AN3" s="2">
        <v>0</v>
      </c>
      <c r="AO3" s="1">
        <v>0</v>
      </c>
      <c r="AP3" t="s">
        <v>31</v>
      </c>
      <c r="AQ3" t="s">
        <v>31</v>
      </c>
      <c r="AR3" t="s">
        <v>31</v>
      </c>
      <c r="AS3" t="s">
        <v>31</v>
      </c>
      <c r="AT3" s="1">
        <v>5</v>
      </c>
      <c r="AU3" t="s">
        <v>32</v>
      </c>
      <c r="AV3" t="s">
        <v>33</v>
      </c>
      <c r="AW3" s="10">
        <f t="shared" ref="AW3:AW66" si="12">AV3-AU3</f>
        <v>2.5219907409336884E-2</v>
      </c>
      <c r="AX3" s="3">
        <f t="shared" ref="AX3:AX66" si="13">HOUR(AW3)</f>
        <v>0</v>
      </c>
      <c r="AY3" s="3">
        <f t="shared" ref="AY3:AY66" si="14">MINUTE(AW3)</f>
        <v>36</v>
      </c>
      <c r="AZ3" s="3">
        <f t="shared" ref="AZ3:AZ66" si="15">SECOND(AW3)</f>
        <v>19</v>
      </c>
      <c r="BA3" s="3">
        <f t="shared" ref="BA3:BA66" si="16">AX3+AY3/60+AZ3/3600</f>
        <v>0.6052777777777778</v>
      </c>
    </row>
    <row r="4" spans="1:53">
      <c r="A4" s="9" t="s">
        <v>104</v>
      </c>
      <c r="B4" s="1">
        <v>49</v>
      </c>
      <c r="C4" s="1">
        <v>190</v>
      </c>
      <c r="D4" s="1">
        <v>109</v>
      </c>
      <c r="E4" s="1">
        <v>0</v>
      </c>
      <c r="F4" s="1">
        <v>0</v>
      </c>
      <c r="G4" s="1">
        <v>37339</v>
      </c>
      <c r="H4" s="1">
        <v>13330023.000605278</v>
      </c>
      <c r="I4" s="1">
        <v>0</v>
      </c>
      <c r="J4" s="1">
        <v>0</v>
      </c>
      <c r="K4" s="1">
        <v>1</v>
      </c>
      <c r="L4" s="1">
        <v>5</v>
      </c>
      <c r="M4" s="4" t="str">
        <f t="shared" si="4"/>
        <v>SIN</v>
      </c>
      <c r="N4" s="4" t="str">
        <f t="shared" si="5"/>
        <v>Central</v>
      </c>
      <c r="O4" s="1"/>
      <c r="P4" s="1">
        <v>1</v>
      </c>
      <c r="Q4" s="1">
        <v>94</v>
      </c>
      <c r="R4" s="4" t="str">
        <f t="shared" si="6"/>
        <v>151</v>
      </c>
      <c r="S4" s="4">
        <f>IFERROR(VLOOKUP(R4, REgionOf!$A$2:$B$58, 2, FALSE), "")</f>
        <v>-6.55</v>
      </c>
      <c r="T4" s="4">
        <f t="shared" si="0"/>
        <v>-113.55145499999999</v>
      </c>
      <c r="U4" s="4">
        <f t="shared" si="7"/>
        <v>1</v>
      </c>
      <c r="V4" s="4">
        <f t="shared" si="8"/>
        <v>7.5322000000000005</v>
      </c>
      <c r="W4" s="4">
        <f t="shared" si="9"/>
        <v>7.4539999999999997</v>
      </c>
      <c r="X4" s="4">
        <f t="shared" si="10"/>
        <v>1.0104910115374297</v>
      </c>
      <c r="Y4" s="4">
        <f>(H4+T4*F4)*((FactorPrefPesos*X4)^AH4)</f>
        <v>13330023.000605278</v>
      </c>
      <c r="Z4" s="4">
        <f>(H4+BA4/1000+T4*F4)*((FactorPrefPesos*X4)^AH4)</f>
        <v>13330023.001210555</v>
      </c>
      <c r="AA4" s="11">
        <f>Y4-AJ4</f>
        <v>0</v>
      </c>
      <c r="AB4" s="4">
        <f t="shared" si="11"/>
        <v>6.0527771711349487E-4</v>
      </c>
      <c r="AC4" s="1">
        <v>0</v>
      </c>
      <c r="AD4" s="1">
        <v>1.0104910115374295</v>
      </c>
      <c r="AE4" s="1">
        <v>1</v>
      </c>
      <c r="AF4" s="1">
        <v>7.5321999999999996</v>
      </c>
      <c r="AG4" s="1">
        <v>7.4539999999999997</v>
      </c>
      <c r="AH4" s="1">
        <v>0</v>
      </c>
      <c r="AI4" s="1">
        <v>0</v>
      </c>
      <c r="AJ4" s="1">
        <v>13330023.000605278</v>
      </c>
      <c r="AK4" s="1">
        <v>1</v>
      </c>
      <c r="AL4" s="1">
        <v>1</v>
      </c>
      <c r="AM4" s="2" t="s">
        <v>104</v>
      </c>
      <c r="AN4" s="2">
        <v>0</v>
      </c>
      <c r="AO4" s="1">
        <v>0</v>
      </c>
      <c r="AP4" t="s">
        <v>31</v>
      </c>
      <c r="AQ4" t="s">
        <v>31</v>
      </c>
      <c r="AR4" t="s">
        <v>31</v>
      </c>
      <c r="AS4" t="s">
        <v>31</v>
      </c>
      <c r="AT4" s="1">
        <v>5</v>
      </c>
      <c r="AU4" t="s">
        <v>32</v>
      </c>
      <c r="AV4" t="s">
        <v>33</v>
      </c>
      <c r="AW4" s="10">
        <f t="shared" si="12"/>
        <v>2.5219907409336884E-2</v>
      </c>
      <c r="AX4" s="3">
        <f t="shared" si="13"/>
        <v>0</v>
      </c>
      <c r="AY4" s="3">
        <f t="shared" si="14"/>
        <v>36</v>
      </c>
      <c r="AZ4" s="3">
        <f t="shared" si="15"/>
        <v>19</v>
      </c>
      <c r="BA4" s="3">
        <f t="shared" si="16"/>
        <v>0.6052777777777778</v>
      </c>
    </row>
    <row r="5" spans="1:53">
      <c r="A5" s="9" t="s">
        <v>105</v>
      </c>
      <c r="B5" s="1">
        <v>1</v>
      </c>
      <c r="C5" s="1">
        <v>134</v>
      </c>
      <c r="D5" s="1">
        <v>90</v>
      </c>
      <c r="E5" s="1">
        <v>0</v>
      </c>
      <c r="F5" s="1">
        <v>234987</v>
      </c>
      <c r="G5" s="1">
        <v>234987</v>
      </c>
      <c r="H5" s="1">
        <v>300406170.32417917</v>
      </c>
      <c r="I5" s="1">
        <v>0</v>
      </c>
      <c r="J5" s="1">
        <v>0</v>
      </c>
      <c r="K5" s="1">
        <v>1</v>
      </c>
      <c r="L5" s="1">
        <v>2</v>
      </c>
      <c r="M5" s="4" t="str">
        <f t="shared" si="4"/>
        <v>SIN</v>
      </c>
      <c r="N5" s="4" t="str">
        <f t="shared" si="5"/>
        <v>Peninsular</v>
      </c>
      <c r="O5" s="1"/>
      <c r="P5" s="1">
        <v>2</v>
      </c>
      <c r="Q5" s="1">
        <v>53</v>
      </c>
      <c r="R5" s="4" t="str">
        <f t="shared" si="6"/>
        <v>122</v>
      </c>
      <c r="S5" s="4">
        <f>IFERROR(VLOOKUP(R5, REgionOf!$A$2:$B$58, 2, FALSE), "")</f>
        <v>-21.98</v>
      </c>
      <c r="T5" s="4">
        <f t="shared" si="0"/>
        <v>-381.04747799999996</v>
      </c>
      <c r="U5" s="4">
        <f t="shared" si="7"/>
        <v>0.33333333333333331</v>
      </c>
      <c r="V5" s="4">
        <f t="shared" si="8"/>
        <v>7.082066666666667</v>
      </c>
      <c r="W5" s="4">
        <f t="shared" si="9"/>
        <v>7.0124666666666666</v>
      </c>
      <c r="X5" s="4">
        <f t="shared" si="10"/>
        <v>1.0099251808683583</v>
      </c>
      <c r="Y5" s="4">
        <f>(H5+T5*F5)*((FactorPrefPesos*X5)^AH5)</f>
        <v>215087417.93924969</v>
      </c>
      <c r="Z5" s="4">
        <f>(H5+BA5/1000+T5*F5)*((FactorPrefPesos*X5)^AH5)</f>
        <v>215087417.94351256</v>
      </c>
      <c r="AA5" s="11">
        <f>Y5-AJ5</f>
        <v>0</v>
      </c>
      <c r="AB5" s="4">
        <f t="shared" si="11"/>
        <v>4.2628645896911621E-3</v>
      </c>
      <c r="AC5" s="1">
        <v>1</v>
      </c>
      <c r="AD5" s="1">
        <v>1.0099251808683583</v>
      </c>
      <c r="AE5" s="1">
        <v>0.33333333333333331</v>
      </c>
      <c r="AF5" s="1">
        <v>7.082066666666667</v>
      </c>
      <c r="AG5" s="1">
        <v>7.0124666666666666</v>
      </c>
      <c r="AH5" s="1">
        <v>1</v>
      </c>
      <c r="AI5" s="1">
        <v>0</v>
      </c>
      <c r="AJ5" s="1">
        <v>215087417.93924969</v>
      </c>
      <c r="AK5" s="1">
        <v>1</v>
      </c>
      <c r="AL5" s="1">
        <v>1</v>
      </c>
      <c r="AM5" s="2" t="s">
        <v>105</v>
      </c>
      <c r="AN5" s="2">
        <v>0</v>
      </c>
      <c r="AO5" s="1">
        <v>0</v>
      </c>
      <c r="AP5" t="s">
        <v>31</v>
      </c>
      <c r="AQ5" t="s">
        <v>31</v>
      </c>
      <c r="AR5" t="s">
        <v>31</v>
      </c>
      <c r="AS5" t="s">
        <v>31</v>
      </c>
      <c r="AT5" s="1">
        <v>2</v>
      </c>
      <c r="AU5" t="s">
        <v>32</v>
      </c>
      <c r="AV5" t="s">
        <v>34</v>
      </c>
      <c r="AW5" s="10">
        <f t="shared" si="12"/>
        <v>0.17413194444088731</v>
      </c>
      <c r="AX5" s="3">
        <f t="shared" si="13"/>
        <v>4</v>
      </c>
      <c r="AY5" s="3">
        <f t="shared" si="14"/>
        <v>10</v>
      </c>
      <c r="AZ5" s="3">
        <f t="shared" si="15"/>
        <v>45</v>
      </c>
      <c r="BA5" s="3">
        <f t="shared" si="16"/>
        <v>4.1791666666666671</v>
      </c>
    </row>
    <row r="6" spans="1:53">
      <c r="A6" s="9" t="s">
        <v>106</v>
      </c>
      <c r="B6" s="1">
        <v>1</v>
      </c>
      <c r="C6" s="1">
        <v>276</v>
      </c>
      <c r="D6" s="1">
        <v>300</v>
      </c>
      <c r="E6" s="1">
        <v>0</v>
      </c>
      <c r="F6" s="1">
        <v>658800</v>
      </c>
      <c r="G6" s="1">
        <v>648500</v>
      </c>
      <c r="H6" s="1">
        <v>632066497.49030304</v>
      </c>
      <c r="I6" s="1">
        <v>0</v>
      </c>
      <c r="J6" s="1">
        <v>0</v>
      </c>
      <c r="K6" s="1">
        <v>1</v>
      </c>
      <c r="L6" s="1">
        <v>3</v>
      </c>
      <c r="M6" s="4" t="str">
        <f t="shared" si="4"/>
        <v>SIN</v>
      </c>
      <c r="N6" s="4" t="str">
        <f t="shared" si="5"/>
        <v>Occidental</v>
      </c>
      <c r="O6" s="1"/>
      <c r="P6" s="1">
        <v>13</v>
      </c>
      <c r="Q6" s="1">
        <v>1</v>
      </c>
      <c r="R6" s="4" t="str">
        <f t="shared" si="6"/>
        <v>1313</v>
      </c>
      <c r="S6" s="4">
        <f>IFERROR(VLOOKUP(R6, REgionOf!$A$2:$B$58, 2, FALSE), "")</f>
        <v>4.33</v>
      </c>
      <c r="T6" s="4">
        <f t="shared" si="0"/>
        <v>75.065312999999989</v>
      </c>
      <c r="U6" s="4">
        <f t="shared" si="7"/>
        <v>0.32984080158689794</v>
      </c>
      <c r="V6" s="4">
        <f t="shared" si="8"/>
        <v>7.079708509231474</v>
      </c>
      <c r="W6" s="4">
        <f t="shared" si="9"/>
        <v>7.0101535628910021</v>
      </c>
      <c r="X6" s="4">
        <f t="shared" si="10"/>
        <v>1.0099220289136985</v>
      </c>
      <c r="Y6" s="4">
        <f>(H6+T6*F6)*((FactorPrefPesos*X6)^AH6)</f>
        <v>695164397.95523489</v>
      </c>
      <c r="Z6" s="4">
        <f>(H6+BA6/1000+T6*F6)*((FactorPrefPesos*X6)^AH6)</f>
        <v>695164397.95554399</v>
      </c>
      <c r="AA6" s="11">
        <f>Y6-AJ6</f>
        <v>0</v>
      </c>
      <c r="AB6" s="4">
        <f t="shared" si="11"/>
        <v>3.0910968780517578E-4</v>
      </c>
      <c r="AC6" s="1">
        <v>1</v>
      </c>
      <c r="AD6" s="1">
        <v>1.0099220289136985</v>
      </c>
      <c r="AE6" s="1">
        <v>0.32984080158689794</v>
      </c>
      <c r="AF6" s="1">
        <v>7.0797085092314731</v>
      </c>
      <c r="AG6" s="1">
        <v>7.0101535628910021</v>
      </c>
      <c r="AH6" s="1">
        <v>1</v>
      </c>
      <c r="AI6" s="1">
        <v>0</v>
      </c>
      <c r="AJ6" s="1">
        <v>695164397.95523489</v>
      </c>
      <c r="AK6" s="1">
        <v>1</v>
      </c>
      <c r="AL6" s="1">
        <v>1</v>
      </c>
      <c r="AM6" s="2" t="s">
        <v>106</v>
      </c>
      <c r="AN6" s="2">
        <v>0</v>
      </c>
      <c r="AO6" s="1">
        <v>0</v>
      </c>
      <c r="AP6" t="s">
        <v>31</v>
      </c>
      <c r="AQ6" t="s">
        <v>31</v>
      </c>
      <c r="AR6" t="s">
        <v>31</v>
      </c>
      <c r="AS6" t="s">
        <v>31</v>
      </c>
      <c r="AT6" s="1">
        <v>3</v>
      </c>
      <c r="AU6" t="s">
        <v>32</v>
      </c>
      <c r="AV6" t="s">
        <v>35</v>
      </c>
      <c r="AW6" s="10">
        <f t="shared" si="12"/>
        <v>1.2627314812561963E-2</v>
      </c>
      <c r="AX6" s="3">
        <f t="shared" si="13"/>
        <v>0</v>
      </c>
      <c r="AY6" s="3">
        <f t="shared" si="14"/>
        <v>18</v>
      </c>
      <c r="AZ6" s="3">
        <f t="shared" si="15"/>
        <v>11</v>
      </c>
      <c r="BA6" s="3">
        <f>AX6+AY6/60+AZ6/3600</f>
        <v>0.30305555555555552</v>
      </c>
    </row>
    <row r="7" spans="1:53">
      <c r="A7" s="9" t="s">
        <v>107</v>
      </c>
      <c r="B7" s="1">
        <v>3</v>
      </c>
      <c r="C7" s="1">
        <v>66</v>
      </c>
      <c r="D7" s="1">
        <v>30</v>
      </c>
      <c r="E7" s="1">
        <v>0</v>
      </c>
      <c r="F7" s="1">
        <v>70294</v>
      </c>
      <c r="G7" s="1">
        <v>70294</v>
      </c>
      <c r="H7" s="1">
        <v>92615340.004216105</v>
      </c>
      <c r="I7" s="1">
        <v>0</v>
      </c>
      <c r="J7" s="1">
        <v>0</v>
      </c>
      <c r="K7" s="1">
        <v>1</v>
      </c>
      <c r="L7" s="1">
        <v>4</v>
      </c>
      <c r="M7" s="4" t="str">
        <f t="shared" si="4"/>
        <v>SIN</v>
      </c>
      <c r="N7" s="4" t="str">
        <f t="shared" si="5"/>
        <v>Noreste</v>
      </c>
      <c r="O7" s="1"/>
      <c r="P7" s="1">
        <v>5</v>
      </c>
      <c r="Q7" s="1">
        <v>203</v>
      </c>
      <c r="R7" s="4" t="str">
        <f t="shared" si="6"/>
        <v>145</v>
      </c>
      <c r="S7" s="4">
        <f>IFERROR(VLOOKUP(R7, REgionOf!$A$2:$B$58, 2, FALSE), "")</f>
        <v>5.59</v>
      </c>
      <c r="T7" s="4">
        <f t="shared" si="0"/>
        <v>96.908798999999988</v>
      </c>
      <c r="U7" s="4">
        <f t="shared" si="7"/>
        <v>0.33333333333333331</v>
      </c>
      <c r="V7" s="4">
        <f t="shared" si="8"/>
        <v>7.082066666666667</v>
      </c>
      <c r="W7" s="4">
        <f t="shared" si="9"/>
        <v>7.0124666666666666</v>
      </c>
      <c r="X7" s="4">
        <f t="shared" si="10"/>
        <v>1.0099251808683583</v>
      </c>
      <c r="Y7" s="4">
        <f>(H7+T7*F7)*((FactorPrefPesos*X7)^AH7)</f>
        <v>101418425.34224916</v>
      </c>
      <c r="Z7" s="4">
        <f>(H7+BA7/1000+T7*F7)*((FactorPrefPesos*X7)^AH7)</f>
        <v>101418425.34654967</v>
      </c>
      <c r="AA7" s="11">
        <f>Y7-AJ7</f>
        <v>0</v>
      </c>
      <c r="AB7" s="4">
        <f t="shared" si="11"/>
        <v>4.3005198240280151E-3</v>
      </c>
      <c r="AC7" s="1">
        <v>1</v>
      </c>
      <c r="AD7" s="1">
        <v>1.0099251808683583</v>
      </c>
      <c r="AE7" s="1">
        <v>0.33333333333333331</v>
      </c>
      <c r="AF7" s="1">
        <v>7.082066666666667</v>
      </c>
      <c r="AG7" s="1">
        <v>7.0124666666666666</v>
      </c>
      <c r="AH7" s="1">
        <v>1</v>
      </c>
      <c r="AI7" s="1">
        <v>0</v>
      </c>
      <c r="AJ7" s="1">
        <v>101418425.34224916</v>
      </c>
      <c r="AK7" s="1">
        <v>1</v>
      </c>
      <c r="AL7" s="1">
        <v>1</v>
      </c>
      <c r="AM7" s="2" t="s">
        <v>107</v>
      </c>
      <c r="AN7" s="2">
        <v>0</v>
      </c>
      <c r="AO7" s="1">
        <v>0</v>
      </c>
      <c r="AP7" t="s">
        <v>31</v>
      </c>
      <c r="AQ7" t="s">
        <v>31</v>
      </c>
      <c r="AR7" t="s">
        <v>31</v>
      </c>
      <c r="AS7" t="s">
        <v>31</v>
      </c>
      <c r="AT7" s="1">
        <v>4</v>
      </c>
      <c r="AU7" t="s">
        <v>32</v>
      </c>
      <c r="AV7" t="s">
        <v>36</v>
      </c>
      <c r="AW7" s="10">
        <f t="shared" si="12"/>
        <v>0.17567129629605915</v>
      </c>
      <c r="AX7" s="3">
        <f t="shared" si="13"/>
        <v>4</v>
      </c>
      <c r="AY7" s="3">
        <f t="shared" si="14"/>
        <v>12</v>
      </c>
      <c r="AZ7" s="3">
        <f t="shared" si="15"/>
        <v>58</v>
      </c>
      <c r="BA7" s="3">
        <f t="shared" si="16"/>
        <v>4.2161111111111111</v>
      </c>
    </row>
    <row r="8" spans="1:53">
      <c r="A8" s="9" t="s">
        <v>108</v>
      </c>
      <c r="B8" s="1">
        <v>1</v>
      </c>
      <c r="C8" s="1">
        <v>369</v>
      </c>
      <c r="D8" s="1">
        <v>30</v>
      </c>
      <c r="E8" s="1">
        <v>0</v>
      </c>
      <c r="F8" s="1">
        <v>55000</v>
      </c>
      <c r="G8" s="1">
        <v>55000</v>
      </c>
      <c r="H8" s="1">
        <v>62084000.001318611</v>
      </c>
      <c r="I8" s="1">
        <v>0</v>
      </c>
      <c r="J8" s="1">
        <v>1</v>
      </c>
      <c r="K8" s="1">
        <v>1</v>
      </c>
      <c r="L8" s="1">
        <v>7</v>
      </c>
      <c r="M8" s="4" t="str">
        <f t="shared" si="4"/>
        <v>SIN</v>
      </c>
      <c r="N8" s="4" t="str">
        <f t="shared" si="5"/>
        <v>Norte</v>
      </c>
      <c r="O8" s="1"/>
      <c r="P8" s="1">
        <v>7</v>
      </c>
      <c r="Q8" s="1">
        <v>49</v>
      </c>
      <c r="R8" s="4" t="str">
        <f t="shared" si="6"/>
        <v>177</v>
      </c>
      <c r="S8" s="4">
        <f>IFERROR(VLOOKUP(R8, REgionOf!$A$2:$B$58, 2, FALSE), "")</f>
        <v>6.65</v>
      </c>
      <c r="T8" s="4">
        <f t="shared" si="0"/>
        <v>115.28506499999999</v>
      </c>
      <c r="U8" s="4">
        <f t="shared" si="7"/>
        <v>0.33333333333333331</v>
      </c>
      <c r="V8" s="4">
        <f t="shared" si="8"/>
        <v>7.082066666666667</v>
      </c>
      <c r="W8" s="4">
        <f t="shared" si="9"/>
        <v>7.0124666666666666</v>
      </c>
      <c r="X8" s="4">
        <f t="shared" si="10"/>
        <v>1.0099251808683583</v>
      </c>
      <c r="Y8" s="4">
        <f>(H8+T8*F8)*((FactorPrefPesos*X8)^AH8)</f>
        <v>69794843.945918322</v>
      </c>
      <c r="Z8" s="4">
        <f>(H8+BA8/1000+T8*F8)*((FactorPrefPesos*X8)^AH8)</f>
        <v>69794843.947263345</v>
      </c>
      <c r="AA8" s="11">
        <f>Y8-AJ8</f>
        <v>0</v>
      </c>
      <c r="AB8" s="4">
        <f t="shared" si="11"/>
        <v>1.3450086116790771E-3</v>
      </c>
      <c r="AC8" s="1">
        <v>1</v>
      </c>
      <c r="AD8" s="1">
        <v>1.0099251808683583</v>
      </c>
      <c r="AE8" s="1">
        <v>0.33333333333333331</v>
      </c>
      <c r="AF8" s="1">
        <v>7.082066666666667</v>
      </c>
      <c r="AG8" s="1">
        <v>7.0124666666666666</v>
      </c>
      <c r="AH8" s="1">
        <v>1</v>
      </c>
      <c r="AI8" s="1">
        <v>0</v>
      </c>
      <c r="AJ8" s="1">
        <v>69794843.945918337</v>
      </c>
      <c r="AK8" s="1">
        <v>1</v>
      </c>
      <c r="AL8" s="1">
        <v>1</v>
      </c>
      <c r="AM8" s="2" t="s">
        <v>108</v>
      </c>
      <c r="AN8" s="2">
        <v>0</v>
      </c>
      <c r="AO8" s="1">
        <v>0</v>
      </c>
      <c r="AP8" t="s">
        <v>31</v>
      </c>
      <c r="AQ8" t="s">
        <v>31</v>
      </c>
      <c r="AR8" t="s">
        <v>31</v>
      </c>
      <c r="AS8" t="s">
        <v>31</v>
      </c>
      <c r="AT8" s="1">
        <v>7</v>
      </c>
      <c r="AU8" t="s">
        <v>32</v>
      </c>
      <c r="AV8" t="s">
        <v>37</v>
      </c>
      <c r="AW8" s="10">
        <f t="shared" si="12"/>
        <v>5.4942129630944692E-2</v>
      </c>
      <c r="AX8" s="3">
        <f t="shared" si="13"/>
        <v>1</v>
      </c>
      <c r="AY8" s="3">
        <f t="shared" si="14"/>
        <v>19</v>
      </c>
      <c r="AZ8" s="3">
        <f t="shared" si="15"/>
        <v>7</v>
      </c>
      <c r="BA8" s="3">
        <f t="shared" si="16"/>
        <v>1.3186111111111112</v>
      </c>
    </row>
    <row r="9" spans="1:53">
      <c r="A9" s="9" t="s">
        <v>109</v>
      </c>
      <c r="B9" s="1">
        <v>1</v>
      </c>
      <c r="C9" s="1">
        <v>148</v>
      </c>
      <c r="D9" s="1">
        <v>63</v>
      </c>
      <c r="E9" s="1">
        <v>0</v>
      </c>
      <c r="F9" s="1">
        <v>140970</v>
      </c>
      <c r="G9" s="1">
        <v>140970</v>
      </c>
      <c r="H9" s="1">
        <v>116936169.19064833</v>
      </c>
      <c r="I9" s="1">
        <v>0</v>
      </c>
      <c r="J9" s="1">
        <v>0</v>
      </c>
      <c r="K9" s="1">
        <v>1</v>
      </c>
      <c r="L9" s="1">
        <v>3</v>
      </c>
      <c r="M9" s="4" t="str">
        <f t="shared" si="4"/>
        <v>SIN</v>
      </c>
      <c r="N9" s="4" t="str">
        <f t="shared" si="5"/>
        <v>Occidental</v>
      </c>
      <c r="O9" s="1"/>
      <c r="P9" s="1">
        <v>3</v>
      </c>
      <c r="Q9" s="1">
        <v>85</v>
      </c>
      <c r="R9" s="4" t="str">
        <f t="shared" si="6"/>
        <v>133</v>
      </c>
      <c r="S9" s="4">
        <f>IFERROR(VLOOKUP(R9, REgionOf!$A$2:$B$58, 2, FALSE), "")</f>
        <v>2.7</v>
      </c>
      <c r="T9" s="4">
        <f t="shared" si="0"/>
        <v>46.807469999999995</v>
      </c>
      <c r="U9" s="4">
        <f t="shared" si="7"/>
        <v>0.33333333333333331</v>
      </c>
      <c r="V9" s="4">
        <f t="shared" si="8"/>
        <v>7.082066666666667</v>
      </c>
      <c r="W9" s="4">
        <f t="shared" si="9"/>
        <v>7.0124666666666666</v>
      </c>
      <c r="X9" s="4">
        <f t="shared" si="10"/>
        <v>1.0099251808683583</v>
      </c>
      <c r="Y9" s="4">
        <f>(H9+T9*F9)*((FactorPrefPesos*X9)^AH9)</f>
        <v>126008328.88271016</v>
      </c>
      <c r="Z9" s="4">
        <f>(H9+BA9/1000+T9*F9)*((FactorPrefPesos*X9)^AH9)</f>
        <v>126008328.88337147</v>
      </c>
      <c r="AA9" s="11">
        <f>Y9-AJ9</f>
        <v>0</v>
      </c>
      <c r="AB9" s="4">
        <f t="shared" si="11"/>
        <v>6.6131353378295898E-4</v>
      </c>
      <c r="AC9" s="1">
        <v>1</v>
      </c>
      <c r="AD9" s="1">
        <v>1.0099251808683583</v>
      </c>
      <c r="AE9" s="1">
        <v>0.33333333333333331</v>
      </c>
      <c r="AF9" s="1">
        <v>7.082066666666667</v>
      </c>
      <c r="AG9" s="1">
        <v>7.0124666666666666</v>
      </c>
      <c r="AH9" s="1">
        <v>1</v>
      </c>
      <c r="AI9" s="1">
        <v>0</v>
      </c>
      <c r="AJ9" s="1">
        <v>126008328.88271016</v>
      </c>
      <c r="AK9" s="1">
        <v>1</v>
      </c>
      <c r="AL9" s="1">
        <v>1</v>
      </c>
      <c r="AM9" s="2" t="s">
        <v>109</v>
      </c>
      <c r="AN9" s="2">
        <v>0</v>
      </c>
      <c r="AO9" s="1">
        <v>1</v>
      </c>
      <c r="AP9" s="1">
        <v>171</v>
      </c>
      <c r="AQ9" s="1">
        <v>3</v>
      </c>
      <c r="AR9" s="1">
        <v>3</v>
      </c>
      <c r="AS9" s="1">
        <v>1</v>
      </c>
      <c r="AT9" s="1">
        <v>3</v>
      </c>
      <c r="AU9" t="s">
        <v>32</v>
      </c>
      <c r="AV9" t="s">
        <v>38</v>
      </c>
      <c r="AW9" s="10">
        <f t="shared" si="12"/>
        <v>2.7013888888177462E-2</v>
      </c>
      <c r="AX9" s="3">
        <f t="shared" si="13"/>
        <v>0</v>
      </c>
      <c r="AY9" s="3">
        <f t="shared" si="14"/>
        <v>38</v>
      </c>
      <c r="AZ9" s="3">
        <f t="shared" si="15"/>
        <v>54</v>
      </c>
      <c r="BA9" s="3">
        <f t="shared" si="16"/>
        <v>0.64833333333333332</v>
      </c>
    </row>
    <row r="10" spans="1:53">
      <c r="A10" s="9" t="s">
        <v>110</v>
      </c>
      <c r="B10" s="1">
        <v>2</v>
      </c>
      <c r="C10" s="1">
        <v>148</v>
      </c>
      <c r="D10" s="1">
        <v>31</v>
      </c>
      <c r="E10" s="1">
        <v>0</v>
      </c>
      <c r="F10" s="1">
        <v>70480</v>
      </c>
      <c r="G10" s="1">
        <v>70480</v>
      </c>
      <c r="H10" s="1">
        <v>67608452.740648329</v>
      </c>
      <c r="I10" s="1">
        <v>0</v>
      </c>
      <c r="J10" s="1">
        <v>0</v>
      </c>
      <c r="K10" s="1">
        <v>1</v>
      </c>
      <c r="L10" s="1">
        <v>3</v>
      </c>
      <c r="M10" s="4" t="str">
        <f t="shared" si="4"/>
        <v>SIN</v>
      </c>
      <c r="N10" s="4" t="str">
        <f t="shared" si="5"/>
        <v>Occidental</v>
      </c>
      <c r="O10" s="1"/>
      <c r="P10" s="1">
        <v>3</v>
      </c>
      <c r="Q10" s="1">
        <v>85</v>
      </c>
      <c r="R10" s="4" t="str">
        <f t="shared" si="6"/>
        <v>133</v>
      </c>
      <c r="S10" s="4">
        <f>IFERROR(VLOOKUP(R10, REgionOf!$A$2:$B$58, 2, FALSE), "")</f>
        <v>2.7</v>
      </c>
      <c r="T10" s="4">
        <f t="shared" si="0"/>
        <v>46.807469999999995</v>
      </c>
      <c r="U10" s="4">
        <f t="shared" si="7"/>
        <v>0.33333333333333331</v>
      </c>
      <c r="V10" s="4">
        <f t="shared" si="8"/>
        <v>7.082066666666667</v>
      </c>
      <c r="W10" s="4">
        <f t="shared" si="9"/>
        <v>7.0124666666666666</v>
      </c>
      <c r="X10" s="4">
        <f t="shared" si="10"/>
        <v>1.0099251808683583</v>
      </c>
      <c r="Y10" s="4">
        <f>(H10+T10*F10)*((FactorPrefPesos*X10)^AH10)</f>
        <v>72327324.5494335</v>
      </c>
      <c r="Z10" s="4">
        <f>(H10+BA10/1000+T10*F10)*((FactorPrefPesos*X10)^AH10)</f>
        <v>72327324.550094813</v>
      </c>
      <c r="AA10" s="11">
        <f>Y10-AJ10</f>
        <v>0</v>
      </c>
      <c r="AB10" s="4">
        <f t="shared" si="11"/>
        <v>6.6129863262176514E-4</v>
      </c>
      <c r="AC10" s="1">
        <v>1</v>
      </c>
      <c r="AD10" s="1">
        <v>1.0099251808683583</v>
      </c>
      <c r="AE10" s="1">
        <v>0.33333333333333331</v>
      </c>
      <c r="AF10" s="1">
        <v>7.082066666666667</v>
      </c>
      <c r="AG10" s="1">
        <v>7.0124666666666666</v>
      </c>
      <c r="AH10" s="1">
        <v>1</v>
      </c>
      <c r="AI10" s="1">
        <v>0</v>
      </c>
      <c r="AJ10" s="1">
        <v>72327324.549433514</v>
      </c>
      <c r="AK10" s="1">
        <v>1</v>
      </c>
      <c r="AL10" s="1">
        <v>1</v>
      </c>
      <c r="AM10" s="2" t="s">
        <v>110</v>
      </c>
      <c r="AN10" s="2">
        <v>0</v>
      </c>
      <c r="AO10" s="1">
        <v>0</v>
      </c>
      <c r="AP10" s="1">
        <v>171</v>
      </c>
      <c r="AQ10" s="1">
        <v>3</v>
      </c>
      <c r="AR10" s="1">
        <v>3</v>
      </c>
      <c r="AS10" s="1">
        <v>1</v>
      </c>
      <c r="AT10" s="1">
        <v>3</v>
      </c>
      <c r="AU10" t="s">
        <v>32</v>
      </c>
      <c r="AV10" t="s">
        <v>38</v>
      </c>
      <c r="AW10" s="10">
        <f t="shared" si="12"/>
        <v>2.7013888888177462E-2</v>
      </c>
      <c r="AX10" s="3">
        <f t="shared" si="13"/>
        <v>0</v>
      </c>
      <c r="AY10" s="3">
        <f t="shared" si="14"/>
        <v>38</v>
      </c>
      <c r="AZ10" s="3">
        <f t="shared" si="15"/>
        <v>54</v>
      </c>
      <c r="BA10" s="3">
        <f t="shared" si="16"/>
        <v>0.64833333333333332</v>
      </c>
    </row>
    <row r="11" spans="1:53">
      <c r="A11" s="9" t="s">
        <v>111</v>
      </c>
      <c r="B11" s="1">
        <v>22</v>
      </c>
      <c r="C11" s="1">
        <v>190</v>
      </c>
      <c r="D11" s="1">
        <v>74</v>
      </c>
      <c r="E11" s="1">
        <v>0</v>
      </c>
      <c r="F11" s="1">
        <v>7467.8</v>
      </c>
      <c r="G11" s="1">
        <v>29871</v>
      </c>
      <c r="H11" s="1">
        <v>10424979000000</v>
      </c>
      <c r="I11" s="1">
        <v>0</v>
      </c>
      <c r="J11" s="1">
        <v>0</v>
      </c>
      <c r="K11" s="1">
        <v>1</v>
      </c>
      <c r="L11" s="1">
        <v>5</v>
      </c>
      <c r="M11" s="4" t="str">
        <f t="shared" si="4"/>
        <v>SIN</v>
      </c>
      <c r="N11" s="4" t="str">
        <f t="shared" si="5"/>
        <v>Central</v>
      </c>
      <c r="O11" s="1"/>
      <c r="P11" s="1">
        <v>1</v>
      </c>
      <c r="Q11" s="1">
        <v>155</v>
      </c>
      <c r="R11" s="4" t="str">
        <f t="shared" si="6"/>
        <v>151</v>
      </c>
      <c r="S11" s="4">
        <f>IFERROR(VLOOKUP(R11, REgionOf!$A$2:$B$58, 2, FALSE), "")</f>
        <v>-6.55</v>
      </c>
      <c r="T11" s="4">
        <f t="shared" si="0"/>
        <v>-113.55145499999999</v>
      </c>
      <c r="U11" s="4">
        <f t="shared" si="7"/>
        <v>0.66666517879062459</v>
      </c>
      <c r="V11" s="4">
        <f t="shared" si="8"/>
        <v>7.3071323287194296</v>
      </c>
      <c r="W11" s="4">
        <f t="shared" si="9"/>
        <v>7.23323234791303</v>
      </c>
      <c r="X11" s="4">
        <f t="shared" si="10"/>
        <v>1.0102167298452291</v>
      </c>
      <c r="Y11" s="4">
        <f>(H11+T11*F11)*((FactorPrefPesos*X11)^AH11)</f>
        <v>10424978152020.445</v>
      </c>
      <c r="Z11" s="4">
        <f>(H11+BA11/1000+T11*F11)*((FactorPrefPesos*X11)^AH11)</f>
        <v>10424978152020.445</v>
      </c>
      <c r="AA11" s="11">
        <f>Y11-AJ11</f>
        <v>0</v>
      </c>
      <c r="AB11" s="4">
        <f t="shared" si="11"/>
        <v>0</v>
      </c>
      <c r="AC11" s="1">
        <v>0</v>
      </c>
      <c r="AD11" s="1">
        <v>1.0102167298452289</v>
      </c>
      <c r="AE11" s="1">
        <v>0.66666517879062459</v>
      </c>
      <c r="AF11" s="1">
        <v>7.3071323287194296</v>
      </c>
      <c r="AG11" s="1">
        <v>7.2332323479130309</v>
      </c>
      <c r="AH11" s="1">
        <v>0</v>
      </c>
      <c r="AI11" s="1">
        <v>0</v>
      </c>
      <c r="AJ11" s="1">
        <v>10424978152020.445</v>
      </c>
      <c r="AK11" s="1">
        <v>0</v>
      </c>
      <c r="AL11" s="1">
        <v>0</v>
      </c>
      <c r="AM11" s="2" t="s">
        <v>111</v>
      </c>
      <c r="AN11" s="2">
        <v>0</v>
      </c>
      <c r="AO11" t="s">
        <v>31</v>
      </c>
      <c r="AP11" t="s">
        <v>31</v>
      </c>
      <c r="AQ11" t="s">
        <v>31</v>
      </c>
      <c r="AR11" t="s">
        <v>31</v>
      </c>
      <c r="AS11" t="s">
        <v>31</v>
      </c>
      <c r="AT11" s="1">
        <v>5</v>
      </c>
      <c r="AU11" t="s">
        <v>32</v>
      </c>
      <c r="AV11" t="s">
        <v>33</v>
      </c>
      <c r="AW11" s="10">
        <f t="shared" si="12"/>
        <v>2.5219907409336884E-2</v>
      </c>
      <c r="AX11" s="3">
        <f t="shared" si="13"/>
        <v>0</v>
      </c>
      <c r="AY11" s="3">
        <f t="shared" si="14"/>
        <v>36</v>
      </c>
      <c r="AZ11" s="3">
        <f t="shared" si="15"/>
        <v>19</v>
      </c>
      <c r="BA11" s="3">
        <f t="shared" si="16"/>
        <v>0.6052777777777778</v>
      </c>
    </row>
    <row r="12" spans="1:53">
      <c r="A12" s="9" t="s">
        <v>112</v>
      </c>
      <c r="B12" s="1">
        <v>23</v>
      </c>
      <c r="C12" s="1">
        <v>190</v>
      </c>
      <c r="D12" s="1">
        <v>7</v>
      </c>
      <c r="E12" s="1">
        <v>0</v>
      </c>
      <c r="F12" s="1">
        <v>7555.5</v>
      </c>
      <c r="G12" s="1">
        <v>30222</v>
      </c>
      <c r="H12" s="1">
        <v>11695914000000</v>
      </c>
      <c r="I12" s="1">
        <v>0</v>
      </c>
      <c r="J12" s="1">
        <v>0</v>
      </c>
      <c r="K12" s="1">
        <v>1</v>
      </c>
      <c r="L12" s="1">
        <v>5</v>
      </c>
      <c r="M12" s="4" t="str">
        <f t="shared" si="4"/>
        <v>SIN</v>
      </c>
      <c r="N12" s="4" t="str">
        <f t="shared" si="5"/>
        <v>Central</v>
      </c>
      <c r="O12" s="1"/>
      <c r="P12" s="1">
        <v>1</v>
      </c>
      <c r="Q12" s="1">
        <v>307</v>
      </c>
      <c r="R12" s="4" t="str">
        <f t="shared" si="6"/>
        <v>151</v>
      </c>
      <c r="S12" s="4">
        <f>IFERROR(VLOOKUP(R12, REgionOf!$A$2:$B$58, 2, FALSE), "")</f>
        <v>-6.55</v>
      </c>
      <c r="T12" s="4">
        <f t="shared" si="0"/>
        <v>-113.55145499999999</v>
      </c>
      <c r="U12" s="4">
        <f t="shared" si="7"/>
        <v>0.66666666666666663</v>
      </c>
      <c r="V12" s="4">
        <f t="shared" si="8"/>
        <v>7.3071333333333337</v>
      </c>
      <c r="W12" s="4">
        <f t="shared" si="9"/>
        <v>7.2332333333333327</v>
      </c>
      <c r="X12" s="4">
        <f t="shared" si="10"/>
        <v>1.0102167311068817</v>
      </c>
      <c r="Y12" s="4">
        <f>(H12+T12*F12)*((FactorPrefPesos*X12)^AH12)</f>
        <v>11695913142061.982</v>
      </c>
      <c r="Z12" s="4">
        <f>(H12+BA12/1000+T12*F12)*((FactorPrefPesos*X12)^AH12)</f>
        <v>11695913142061.982</v>
      </c>
      <c r="AA12" s="11">
        <f>Y12-AJ12</f>
        <v>0</v>
      </c>
      <c r="AB12" s="4">
        <f t="shared" si="11"/>
        <v>0</v>
      </c>
      <c r="AC12" s="1">
        <v>0</v>
      </c>
      <c r="AD12" s="1">
        <v>1.0102167311068817</v>
      </c>
      <c r="AE12" s="1">
        <v>0.66666666666666663</v>
      </c>
      <c r="AF12" s="1">
        <v>7.3071333333333337</v>
      </c>
      <c r="AG12" s="1">
        <v>7.2332333333333336</v>
      </c>
      <c r="AH12" s="1">
        <v>0</v>
      </c>
      <c r="AI12" s="1">
        <v>0</v>
      </c>
      <c r="AJ12" s="1">
        <v>11695913142061.982</v>
      </c>
      <c r="AK12" s="1">
        <v>0</v>
      </c>
      <c r="AL12" s="1">
        <v>0</v>
      </c>
      <c r="AM12" s="2" t="s">
        <v>112</v>
      </c>
      <c r="AN12" s="2">
        <v>0</v>
      </c>
      <c r="AO12" t="s">
        <v>31</v>
      </c>
      <c r="AP12" t="s">
        <v>31</v>
      </c>
      <c r="AQ12" t="s">
        <v>31</v>
      </c>
      <c r="AR12" t="s">
        <v>31</v>
      </c>
      <c r="AS12" t="s">
        <v>31</v>
      </c>
      <c r="AT12" s="1">
        <v>5</v>
      </c>
      <c r="AU12" t="s">
        <v>32</v>
      </c>
      <c r="AV12" t="s">
        <v>33</v>
      </c>
      <c r="AW12" s="10">
        <f t="shared" si="12"/>
        <v>2.5219907409336884E-2</v>
      </c>
      <c r="AX12" s="3">
        <f t="shared" si="13"/>
        <v>0</v>
      </c>
      <c r="AY12" s="3">
        <f t="shared" si="14"/>
        <v>36</v>
      </c>
      <c r="AZ12" s="3">
        <f t="shared" si="15"/>
        <v>19</v>
      </c>
      <c r="BA12" s="3">
        <f t="shared" si="16"/>
        <v>0.6052777777777778</v>
      </c>
    </row>
    <row r="13" spans="1:53">
      <c r="A13" s="9" t="s">
        <v>113</v>
      </c>
      <c r="B13" s="1">
        <v>50</v>
      </c>
      <c r="C13" s="1">
        <v>190</v>
      </c>
      <c r="D13" s="1">
        <v>109</v>
      </c>
      <c r="E13" s="1">
        <v>0</v>
      </c>
      <c r="F13" s="1">
        <v>0</v>
      </c>
      <c r="G13" s="1">
        <v>37339</v>
      </c>
      <c r="H13" s="1">
        <v>13143328.000605278</v>
      </c>
      <c r="I13" s="1">
        <v>0</v>
      </c>
      <c r="J13" s="1">
        <v>0</v>
      </c>
      <c r="K13" s="1">
        <v>1</v>
      </c>
      <c r="L13" s="1">
        <v>5</v>
      </c>
      <c r="M13" s="4" t="str">
        <f t="shared" si="4"/>
        <v>SIN</v>
      </c>
      <c r="N13" s="4" t="str">
        <f t="shared" si="5"/>
        <v>Central</v>
      </c>
      <c r="O13" s="1"/>
      <c r="P13" s="1">
        <v>1</v>
      </c>
      <c r="Q13" s="1">
        <v>94</v>
      </c>
      <c r="R13" s="4" t="str">
        <f t="shared" si="6"/>
        <v>151</v>
      </c>
      <c r="S13" s="4">
        <f>IFERROR(VLOOKUP(R13, REgionOf!$A$2:$B$58, 2, FALSE), "")</f>
        <v>-6.55</v>
      </c>
      <c r="T13" s="4">
        <f t="shared" si="0"/>
        <v>-113.55145499999999</v>
      </c>
      <c r="U13" s="4">
        <f t="shared" si="7"/>
        <v>1</v>
      </c>
      <c r="V13" s="4">
        <f t="shared" si="8"/>
        <v>7.5322000000000005</v>
      </c>
      <c r="W13" s="4">
        <f t="shared" si="9"/>
        <v>7.4539999999999997</v>
      </c>
      <c r="X13" s="4">
        <f t="shared" si="10"/>
        <v>1.0104910115374297</v>
      </c>
      <c r="Y13" s="4">
        <f>(H13+T13*F13)*((FactorPrefPesos*X13)^AH13)</f>
        <v>13143328.000605278</v>
      </c>
      <c r="Z13" s="4">
        <f>(H13+BA13/1000+T13*F13)*((FactorPrefPesos*X13)^AH13)</f>
        <v>13143328.001210555</v>
      </c>
      <c r="AA13" s="11">
        <f>Y13-AJ13</f>
        <v>0</v>
      </c>
      <c r="AB13" s="4">
        <f t="shared" si="11"/>
        <v>6.0527771711349487E-4</v>
      </c>
      <c r="AC13" s="1">
        <v>0</v>
      </c>
      <c r="AD13" s="1">
        <v>1.0104910115374295</v>
      </c>
      <c r="AE13" s="1">
        <v>1</v>
      </c>
      <c r="AF13" s="1">
        <v>7.5321999999999996</v>
      </c>
      <c r="AG13" s="1">
        <v>7.4539999999999997</v>
      </c>
      <c r="AH13" s="1">
        <v>0</v>
      </c>
      <c r="AI13" s="1">
        <v>0</v>
      </c>
      <c r="AJ13" s="1">
        <v>13143328.000605278</v>
      </c>
      <c r="AK13" s="1">
        <v>1</v>
      </c>
      <c r="AL13" s="1">
        <v>1</v>
      </c>
      <c r="AM13" s="2" t="s">
        <v>113</v>
      </c>
      <c r="AN13" s="2">
        <v>0</v>
      </c>
      <c r="AO13" s="1">
        <v>0</v>
      </c>
      <c r="AP13" t="s">
        <v>31</v>
      </c>
      <c r="AQ13" t="s">
        <v>31</v>
      </c>
      <c r="AR13" t="s">
        <v>31</v>
      </c>
      <c r="AS13" t="s">
        <v>31</v>
      </c>
      <c r="AT13" s="1">
        <v>5</v>
      </c>
      <c r="AU13" t="s">
        <v>32</v>
      </c>
      <c r="AV13" t="s">
        <v>33</v>
      </c>
      <c r="AW13" s="10">
        <f t="shared" si="12"/>
        <v>2.5219907409336884E-2</v>
      </c>
      <c r="AX13" s="3">
        <f t="shared" si="13"/>
        <v>0</v>
      </c>
      <c r="AY13" s="3">
        <f t="shared" si="14"/>
        <v>36</v>
      </c>
      <c r="AZ13" s="3">
        <f t="shared" si="15"/>
        <v>19</v>
      </c>
      <c r="BA13" s="3">
        <f t="shared" si="16"/>
        <v>0.6052777777777778</v>
      </c>
    </row>
    <row r="14" spans="1:53">
      <c r="A14" s="9" t="s">
        <v>114</v>
      </c>
      <c r="B14" s="1">
        <v>51</v>
      </c>
      <c r="C14" s="1">
        <v>190</v>
      </c>
      <c r="D14" s="1">
        <v>109</v>
      </c>
      <c r="E14" s="1">
        <v>0</v>
      </c>
      <c r="F14" s="1">
        <v>0</v>
      </c>
      <c r="G14" s="1">
        <v>37339</v>
      </c>
      <c r="H14" s="1">
        <v>13143328.000605278</v>
      </c>
      <c r="I14" s="1">
        <v>0</v>
      </c>
      <c r="J14" s="1">
        <v>0</v>
      </c>
      <c r="K14" s="1">
        <v>1</v>
      </c>
      <c r="L14" s="1">
        <v>5</v>
      </c>
      <c r="M14" s="4" t="str">
        <f t="shared" si="4"/>
        <v>SIN</v>
      </c>
      <c r="N14" s="4" t="str">
        <f t="shared" si="5"/>
        <v>Central</v>
      </c>
      <c r="O14" s="1"/>
      <c r="P14" s="1">
        <v>1</v>
      </c>
      <c r="Q14" s="1">
        <v>94</v>
      </c>
      <c r="R14" s="4" t="str">
        <f t="shared" si="6"/>
        <v>151</v>
      </c>
      <c r="S14" s="4">
        <f>IFERROR(VLOOKUP(R14, REgionOf!$A$2:$B$58, 2, FALSE), "")</f>
        <v>-6.55</v>
      </c>
      <c r="T14" s="4">
        <f t="shared" si="0"/>
        <v>-113.55145499999999</v>
      </c>
      <c r="U14" s="4">
        <f t="shared" si="7"/>
        <v>1</v>
      </c>
      <c r="V14" s="4">
        <f t="shared" si="8"/>
        <v>7.5322000000000005</v>
      </c>
      <c r="W14" s="4">
        <f t="shared" si="9"/>
        <v>7.4539999999999997</v>
      </c>
      <c r="X14" s="4">
        <f t="shared" si="10"/>
        <v>1.0104910115374297</v>
      </c>
      <c r="Y14" s="4">
        <f>(H14+T14*F14)*((FactorPrefPesos*X14)^AH14)</f>
        <v>13143328.000605278</v>
      </c>
      <c r="Z14" s="4">
        <f>(H14+BA14/1000+T14*F14)*((FactorPrefPesos*X14)^AH14)</f>
        <v>13143328.001210555</v>
      </c>
      <c r="AA14" s="11">
        <f>Y14-AJ14</f>
        <v>0</v>
      </c>
      <c r="AB14" s="4">
        <f t="shared" si="11"/>
        <v>6.0527771711349487E-4</v>
      </c>
      <c r="AC14" s="1">
        <v>0</v>
      </c>
      <c r="AD14" s="1">
        <v>1.0104910115374295</v>
      </c>
      <c r="AE14" s="1">
        <v>1</v>
      </c>
      <c r="AF14" s="1">
        <v>7.5321999999999996</v>
      </c>
      <c r="AG14" s="1">
        <v>7.4539999999999997</v>
      </c>
      <c r="AH14" s="1">
        <v>0</v>
      </c>
      <c r="AI14" s="1">
        <v>0</v>
      </c>
      <c r="AJ14" s="1">
        <v>13143328.000605278</v>
      </c>
      <c r="AK14" s="1">
        <v>1</v>
      </c>
      <c r="AL14" s="1">
        <v>1</v>
      </c>
      <c r="AM14" s="2" t="s">
        <v>114</v>
      </c>
      <c r="AN14" s="2">
        <v>0</v>
      </c>
      <c r="AO14" s="1">
        <v>0</v>
      </c>
      <c r="AP14" t="s">
        <v>31</v>
      </c>
      <c r="AQ14" t="s">
        <v>31</v>
      </c>
      <c r="AR14" t="s">
        <v>31</v>
      </c>
      <c r="AS14" t="s">
        <v>31</v>
      </c>
      <c r="AT14" s="1">
        <v>5</v>
      </c>
      <c r="AU14" t="s">
        <v>32</v>
      </c>
      <c r="AV14" t="s">
        <v>33</v>
      </c>
      <c r="AW14" s="10">
        <f t="shared" si="12"/>
        <v>2.5219907409336884E-2</v>
      </c>
      <c r="AX14" s="3">
        <f t="shared" si="13"/>
        <v>0</v>
      </c>
      <c r="AY14" s="3">
        <f t="shared" si="14"/>
        <v>36</v>
      </c>
      <c r="AZ14" s="3">
        <f t="shared" si="15"/>
        <v>19</v>
      </c>
      <c r="BA14" s="3">
        <f t="shared" si="16"/>
        <v>0.6052777777777778</v>
      </c>
    </row>
    <row r="15" spans="1:53">
      <c r="A15" s="9" t="s">
        <v>115</v>
      </c>
      <c r="B15" s="1">
        <v>52</v>
      </c>
      <c r="C15" s="1">
        <v>190</v>
      </c>
      <c r="D15" s="1">
        <v>109</v>
      </c>
      <c r="E15" s="1">
        <v>0</v>
      </c>
      <c r="F15" s="1">
        <v>0</v>
      </c>
      <c r="G15" s="1">
        <v>37339</v>
      </c>
      <c r="H15" s="1">
        <v>13143328.000605278</v>
      </c>
      <c r="I15" s="1">
        <v>0</v>
      </c>
      <c r="J15" s="1">
        <v>0</v>
      </c>
      <c r="K15" s="1">
        <v>1</v>
      </c>
      <c r="L15" s="1">
        <v>5</v>
      </c>
      <c r="M15" s="4" t="str">
        <f t="shared" si="4"/>
        <v>SIN</v>
      </c>
      <c r="N15" s="4" t="str">
        <f t="shared" si="5"/>
        <v>Central</v>
      </c>
      <c r="O15" s="1"/>
      <c r="P15" s="1">
        <v>1</v>
      </c>
      <c r="Q15" s="1">
        <v>94</v>
      </c>
      <c r="R15" s="4" t="str">
        <f t="shared" si="6"/>
        <v>151</v>
      </c>
      <c r="S15" s="4">
        <f>IFERROR(VLOOKUP(R15, REgionOf!$A$2:$B$58, 2, FALSE), "")</f>
        <v>-6.55</v>
      </c>
      <c r="T15" s="4">
        <f t="shared" si="0"/>
        <v>-113.55145499999999</v>
      </c>
      <c r="U15" s="4">
        <f t="shared" si="7"/>
        <v>1</v>
      </c>
      <c r="V15" s="4">
        <f t="shared" si="8"/>
        <v>7.5322000000000005</v>
      </c>
      <c r="W15" s="4">
        <f t="shared" si="9"/>
        <v>7.4539999999999997</v>
      </c>
      <c r="X15" s="4">
        <f t="shared" si="10"/>
        <v>1.0104910115374297</v>
      </c>
      <c r="Y15" s="4">
        <f>(H15+T15*F15)*((FactorPrefPesos*X15)^AH15)</f>
        <v>13143328.000605278</v>
      </c>
      <c r="Z15" s="4">
        <f>(H15+BA15/1000+T15*F15)*((FactorPrefPesos*X15)^AH15)</f>
        <v>13143328.001210555</v>
      </c>
      <c r="AA15" s="11">
        <f>Y15-AJ15</f>
        <v>0</v>
      </c>
      <c r="AB15" s="4">
        <f t="shared" si="11"/>
        <v>6.0527771711349487E-4</v>
      </c>
      <c r="AC15" s="1">
        <v>0</v>
      </c>
      <c r="AD15" s="1">
        <v>1.0104910115374295</v>
      </c>
      <c r="AE15" s="1">
        <v>1</v>
      </c>
      <c r="AF15" s="1">
        <v>7.5321999999999996</v>
      </c>
      <c r="AG15" s="1">
        <v>7.4539999999999997</v>
      </c>
      <c r="AH15" s="1">
        <v>0</v>
      </c>
      <c r="AI15" s="1">
        <v>0</v>
      </c>
      <c r="AJ15" s="1">
        <v>13143328.000605278</v>
      </c>
      <c r="AK15" s="1">
        <v>1</v>
      </c>
      <c r="AL15" s="1">
        <v>1</v>
      </c>
      <c r="AM15" s="2" t="s">
        <v>115</v>
      </c>
      <c r="AN15" s="2">
        <v>0</v>
      </c>
      <c r="AO15" s="1">
        <v>0</v>
      </c>
      <c r="AP15" t="s">
        <v>31</v>
      </c>
      <c r="AQ15" t="s">
        <v>31</v>
      </c>
      <c r="AR15" t="s">
        <v>31</v>
      </c>
      <c r="AS15" t="s">
        <v>31</v>
      </c>
      <c r="AT15" s="1">
        <v>5</v>
      </c>
      <c r="AU15" t="s">
        <v>32</v>
      </c>
      <c r="AV15" t="s">
        <v>33</v>
      </c>
      <c r="AW15" s="10">
        <f t="shared" si="12"/>
        <v>2.5219907409336884E-2</v>
      </c>
      <c r="AX15" s="3">
        <f t="shared" si="13"/>
        <v>0</v>
      </c>
      <c r="AY15" s="3">
        <f t="shared" si="14"/>
        <v>36</v>
      </c>
      <c r="AZ15" s="3">
        <f t="shared" si="15"/>
        <v>19</v>
      </c>
      <c r="BA15" s="3">
        <f t="shared" si="16"/>
        <v>0.6052777777777778</v>
      </c>
    </row>
    <row r="16" spans="1:53">
      <c r="A16" s="9" t="s">
        <v>116</v>
      </c>
      <c r="B16" s="1">
        <v>53</v>
      </c>
      <c r="C16" s="1">
        <v>190</v>
      </c>
      <c r="D16" s="1">
        <v>109</v>
      </c>
      <c r="E16" s="1">
        <v>0</v>
      </c>
      <c r="F16" s="1">
        <v>0</v>
      </c>
      <c r="G16" s="1">
        <v>37339</v>
      </c>
      <c r="H16" s="1">
        <v>13143328.000605278</v>
      </c>
      <c r="I16" s="1">
        <v>0</v>
      </c>
      <c r="J16" s="1">
        <v>0</v>
      </c>
      <c r="K16" s="1">
        <v>1</v>
      </c>
      <c r="L16" s="1">
        <v>5</v>
      </c>
      <c r="M16" s="4" t="str">
        <f t="shared" si="4"/>
        <v>SIN</v>
      </c>
      <c r="N16" s="4" t="str">
        <f t="shared" si="5"/>
        <v>Central</v>
      </c>
      <c r="O16" s="1"/>
      <c r="P16" s="1">
        <v>1</v>
      </c>
      <c r="Q16" s="1">
        <v>94</v>
      </c>
      <c r="R16" s="4" t="str">
        <f t="shared" si="6"/>
        <v>151</v>
      </c>
      <c r="S16" s="4">
        <f>IFERROR(VLOOKUP(R16, REgionOf!$A$2:$B$58, 2, FALSE), "")</f>
        <v>-6.55</v>
      </c>
      <c r="T16" s="4">
        <f t="shared" si="0"/>
        <v>-113.55145499999999</v>
      </c>
      <c r="U16" s="4">
        <f t="shared" si="7"/>
        <v>1</v>
      </c>
      <c r="V16" s="4">
        <f t="shared" si="8"/>
        <v>7.5322000000000005</v>
      </c>
      <c r="W16" s="4">
        <f t="shared" si="9"/>
        <v>7.4539999999999997</v>
      </c>
      <c r="X16" s="4">
        <f t="shared" si="10"/>
        <v>1.0104910115374297</v>
      </c>
      <c r="Y16" s="4">
        <f>(H16+T16*F16)*((FactorPrefPesos*X16)^AH16)</f>
        <v>13143328.000605278</v>
      </c>
      <c r="Z16" s="4">
        <f>(H16+BA16/1000+T16*F16)*((FactorPrefPesos*X16)^AH16)</f>
        <v>13143328.001210555</v>
      </c>
      <c r="AA16" s="11">
        <f>Y16-AJ16</f>
        <v>0</v>
      </c>
      <c r="AB16" s="4">
        <f t="shared" si="11"/>
        <v>6.0527771711349487E-4</v>
      </c>
      <c r="AC16" s="1">
        <v>0</v>
      </c>
      <c r="AD16" s="1">
        <v>1.0104910115374295</v>
      </c>
      <c r="AE16" s="1">
        <v>1</v>
      </c>
      <c r="AF16" s="1">
        <v>7.5321999999999996</v>
      </c>
      <c r="AG16" s="1">
        <v>7.4539999999999997</v>
      </c>
      <c r="AH16" s="1">
        <v>0</v>
      </c>
      <c r="AI16" s="1">
        <v>0</v>
      </c>
      <c r="AJ16" s="1">
        <v>13143328.000605278</v>
      </c>
      <c r="AK16" s="1">
        <v>1</v>
      </c>
      <c r="AL16" s="1">
        <v>1</v>
      </c>
      <c r="AM16" s="2" t="s">
        <v>116</v>
      </c>
      <c r="AN16" s="2">
        <v>0</v>
      </c>
      <c r="AO16" s="1">
        <v>0</v>
      </c>
      <c r="AP16" t="s">
        <v>31</v>
      </c>
      <c r="AQ16" t="s">
        <v>31</v>
      </c>
      <c r="AR16" t="s">
        <v>31</v>
      </c>
      <c r="AS16" t="s">
        <v>31</v>
      </c>
      <c r="AT16" s="1">
        <v>5</v>
      </c>
      <c r="AU16" t="s">
        <v>32</v>
      </c>
      <c r="AV16" t="s">
        <v>33</v>
      </c>
      <c r="AW16" s="10">
        <f t="shared" si="12"/>
        <v>2.5219907409336884E-2</v>
      </c>
      <c r="AX16" s="3">
        <f t="shared" si="13"/>
        <v>0</v>
      </c>
      <c r="AY16" s="3">
        <f t="shared" si="14"/>
        <v>36</v>
      </c>
      <c r="AZ16" s="3">
        <f t="shared" si="15"/>
        <v>19</v>
      </c>
      <c r="BA16" s="3">
        <f t="shared" si="16"/>
        <v>0.6052777777777778</v>
      </c>
    </row>
    <row r="17" spans="1:53">
      <c r="A17" s="9" t="s">
        <v>117</v>
      </c>
      <c r="B17" s="1">
        <v>54</v>
      </c>
      <c r="C17" s="1">
        <v>190</v>
      </c>
      <c r="D17" s="1">
        <v>109</v>
      </c>
      <c r="E17" s="1">
        <v>0</v>
      </c>
      <c r="F17" s="1">
        <v>0</v>
      </c>
      <c r="G17" s="1">
        <v>37339</v>
      </c>
      <c r="H17" s="1">
        <v>13143328.000605278</v>
      </c>
      <c r="I17" s="1">
        <v>0</v>
      </c>
      <c r="J17" s="1">
        <v>0</v>
      </c>
      <c r="K17" s="1">
        <v>1</v>
      </c>
      <c r="L17" s="1">
        <v>5</v>
      </c>
      <c r="M17" s="4" t="str">
        <f t="shared" si="4"/>
        <v>SIN</v>
      </c>
      <c r="N17" s="4" t="str">
        <f t="shared" si="5"/>
        <v>Central</v>
      </c>
      <c r="O17" s="1"/>
      <c r="P17" s="1">
        <v>1</v>
      </c>
      <c r="Q17" s="1">
        <v>94</v>
      </c>
      <c r="R17" s="4" t="str">
        <f t="shared" si="6"/>
        <v>151</v>
      </c>
      <c r="S17" s="4">
        <f>IFERROR(VLOOKUP(R17, REgionOf!$A$2:$B$58, 2, FALSE), "")</f>
        <v>-6.55</v>
      </c>
      <c r="T17" s="4">
        <f t="shared" si="0"/>
        <v>-113.55145499999999</v>
      </c>
      <c r="U17" s="4">
        <f t="shared" si="7"/>
        <v>1</v>
      </c>
      <c r="V17" s="4">
        <f t="shared" si="8"/>
        <v>7.5322000000000005</v>
      </c>
      <c r="W17" s="4">
        <f t="shared" si="9"/>
        <v>7.4539999999999997</v>
      </c>
      <c r="X17" s="4">
        <f t="shared" si="10"/>
        <v>1.0104910115374297</v>
      </c>
      <c r="Y17" s="4">
        <f>(H17+T17*F17)*((FactorPrefPesos*X17)^AH17)</f>
        <v>13143328.000605278</v>
      </c>
      <c r="Z17" s="4">
        <f>(H17+BA17/1000+T17*F17)*((FactorPrefPesos*X17)^AH17)</f>
        <v>13143328.001210555</v>
      </c>
      <c r="AA17" s="11">
        <f>Y17-AJ17</f>
        <v>0</v>
      </c>
      <c r="AB17" s="4">
        <f t="shared" si="11"/>
        <v>6.0527771711349487E-4</v>
      </c>
      <c r="AC17" s="1">
        <v>0</v>
      </c>
      <c r="AD17" s="1">
        <v>1.0104910115374295</v>
      </c>
      <c r="AE17" s="1">
        <v>1</v>
      </c>
      <c r="AF17" s="1">
        <v>7.5321999999999996</v>
      </c>
      <c r="AG17" s="1">
        <v>7.4539999999999997</v>
      </c>
      <c r="AH17" s="1">
        <v>0</v>
      </c>
      <c r="AI17" s="1">
        <v>0</v>
      </c>
      <c r="AJ17" s="1">
        <v>13143328.000605278</v>
      </c>
      <c r="AK17" s="1">
        <v>1</v>
      </c>
      <c r="AL17" s="1">
        <v>1</v>
      </c>
      <c r="AM17" s="2" t="s">
        <v>117</v>
      </c>
      <c r="AN17" s="2">
        <v>0</v>
      </c>
      <c r="AO17" s="1">
        <v>0</v>
      </c>
      <c r="AP17" t="s">
        <v>31</v>
      </c>
      <c r="AQ17" t="s">
        <v>31</v>
      </c>
      <c r="AR17" t="s">
        <v>31</v>
      </c>
      <c r="AS17" t="s">
        <v>31</v>
      </c>
      <c r="AT17" s="1">
        <v>5</v>
      </c>
      <c r="AU17" t="s">
        <v>32</v>
      </c>
      <c r="AV17" t="s">
        <v>33</v>
      </c>
      <c r="AW17" s="10">
        <f t="shared" si="12"/>
        <v>2.5219907409336884E-2</v>
      </c>
      <c r="AX17" s="3">
        <f t="shared" si="13"/>
        <v>0</v>
      </c>
      <c r="AY17" s="3">
        <f t="shared" si="14"/>
        <v>36</v>
      </c>
      <c r="AZ17" s="3">
        <f t="shared" si="15"/>
        <v>19</v>
      </c>
      <c r="BA17" s="3">
        <f t="shared" si="16"/>
        <v>0.6052777777777778</v>
      </c>
    </row>
    <row r="18" spans="1:53">
      <c r="A18" s="9" t="s">
        <v>118</v>
      </c>
      <c r="B18" s="1">
        <v>55</v>
      </c>
      <c r="C18" s="1">
        <v>190</v>
      </c>
      <c r="D18" s="1">
        <v>109</v>
      </c>
      <c r="E18" s="1">
        <v>0</v>
      </c>
      <c r="F18" s="1">
        <v>0</v>
      </c>
      <c r="G18" s="1">
        <v>37339</v>
      </c>
      <c r="H18" s="1">
        <v>13143328.000605278</v>
      </c>
      <c r="I18" s="1">
        <v>0</v>
      </c>
      <c r="J18" s="1">
        <v>0</v>
      </c>
      <c r="K18" s="1">
        <v>1</v>
      </c>
      <c r="L18" s="1">
        <v>5</v>
      </c>
      <c r="M18" s="4" t="str">
        <f t="shared" si="4"/>
        <v>SIN</v>
      </c>
      <c r="N18" s="4" t="str">
        <f t="shared" si="5"/>
        <v>Central</v>
      </c>
      <c r="O18" s="1"/>
      <c r="P18" s="1">
        <v>1</v>
      </c>
      <c r="Q18" s="1">
        <v>94</v>
      </c>
      <c r="R18" s="4" t="str">
        <f t="shared" si="6"/>
        <v>151</v>
      </c>
      <c r="S18" s="4">
        <f>IFERROR(VLOOKUP(R18, REgionOf!$A$2:$B$58, 2, FALSE), "")</f>
        <v>-6.55</v>
      </c>
      <c r="T18" s="4">
        <f t="shared" si="0"/>
        <v>-113.55145499999999</v>
      </c>
      <c r="U18" s="4">
        <f t="shared" si="7"/>
        <v>1</v>
      </c>
      <c r="V18" s="4">
        <f t="shared" si="8"/>
        <v>7.5322000000000005</v>
      </c>
      <c r="W18" s="4">
        <f t="shared" si="9"/>
        <v>7.4539999999999997</v>
      </c>
      <c r="X18" s="4">
        <f t="shared" si="10"/>
        <v>1.0104910115374297</v>
      </c>
      <c r="Y18" s="4">
        <f>(H18+T18*F18)*((FactorPrefPesos*X18)^AH18)</f>
        <v>13143328.000605278</v>
      </c>
      <c r="Z18" s="4">
        <f>(H18+BA18/1000+T18*F18)*((FactorPrefPesos*X18)^AH18)</f>
        <v>13143328.001210555</v>
      </c>
      <c r="AA18" s="11">
        <f>Y18-AJ18</f>
        <v>0</v>
      </c>
      <c r="AB18" s="4">
        <f t="shared" si="11"/>
        <v>6.0527771711349487E-4</v>
      </c>
      <c r="AC18" s="1">
        <v>0</v>
      </c>
      <c r="AD18" s="1">
        <v>1.0104910115374295</v>
      </c>
      <c r="AE18" s="1">
        <v>1</v>
      </c>
      <c r="AF18" s="1">
        <v>7.5321999999999996</v>
      </c>
      <c r="AG18" s="1">
        <v>7.4539999999999997</v>
      </c>
      <c r="AH18" s="1">
        <v>0</v>
      </c>
      <c r="AI18" s="1">
        <v>0</v>
      </c>
      <c r="AJ18" s="1">
        <v>13143328.000605278</v>
      </c>
      <c r="AK18" s="1">
        <v>1</v>
      </c>
      <c r="AL18" s="1">
        <v>1</v>
      </c>
      <c r="AM18" s="2" t="s">
        <v>118</v>
      </c>
      <c r="AN18" s="2">
        <v>0</v>
      </c>
      <c r="AO18" s="1">
        <v>0</v>
      </c>
      <c r="AP18" t="s">
        <v>31</v>
      </c>
      <c r="AQ18" t="s">
        <v>31</v>
      </c>
      <c r="AR18" t="s">
        <v>31</v>
      </c>
      <c r="AS18" t="s">
        <v>31</v>
      </c>
      <c r="AT18" s="1">
        <v>5</v>
      </c>
      <c r="AU18" t="s">
        <v>32</v>
      </c>
      <c r="AV18" t="s">
        <v>33</v>
      </c>
      <c r="AW18" s="10">
        <f t="shared" si="12"/>
        <v>2.5219907409336884E-2</v>
      </c>
      <c r="AX18" s="3">
        <f t="shared" si="13"/>
        <v>0</v>
      </c>
      <c r="AY18" s="3">
        <f t="shared" si="14"/>
        <v>36</v>
      </c>
      <c r="AZ18" s="3">
        <f t="shared" si="15"/>
        <v>19</v>
      </c>
      <c r="BA18" s="3">
        <f t="shared" si="16"/>
        <v>0.6052777777777778</v>
      </c>
    </row>
    <row r="19" spans="1:53">
      <c r="A19" s="9" t="s">
        <v>119</v>
      </c>
      <c r="B19" s="1">
        <v>56</v>
      </c>
      <c r="C19" s="1">
        <v>190</v>
      </c>
      <c r="D19" s="1">
        <v>109</v>
      </c>
      <c r="E19" s="1">
        <v>0</v>
      </c>
      <c r="F19" s="1">
        <v>0</v>
      </c>
      <c r="G19" s="1">
        <v>37339</v>
      </c>
      <c r="H19" s="1">
        <v>13031311.000605278</v>
      </c>
      <c r="I19" s="1">
        <v>0</v>
      </c>
      <c r="J19" s="1">
        <v>0</v>
      </c>
      <c r="K19" s="1">
        <v>1</v>
      </c>
      <c r="L19" s="1">
        <v>5</v>
      </c>
      <c r="M19" s="4" t="str">
        <f t="shared" si="4"/>
        <v>SIN</v>
      </c>
      <c r="N19" s="4" t="str">
        <f t="shared" si="5"/>
        <v>Central</v>
      </c>
      <c r="O19" s="1"/>
      <c r="P19" s="1">
        <v>1</v>
      </c>
      <c r="Q19" s="1">
        <v>94</v>
      </c>
      <c r="R19" s="4" t="str">
        <f t="shared" si="6"/>
        <v>151</v>
      </c>
      <c r="S19" s="4">
        <f>IFERROR(VLOOKUP(R19, REgionOf!$A$2:$B$58, 2, FALSE), "")</f>
        <v>-6.55</v>
      </c>
      <c r="T19" s="4">
        <f t="shared" si="0"/>
        <v>-113.55145499999999</v>
      </c>
      <c r="U19" s="4">
        <f t="shared" si="7"/>
        <v>1</v>
      </c>
      <c r="V19" s="4">
        <f t="shared" si="8"/>
        <v>7.5322000000000005</v>
      </c>
      <c r="W19" s="4">
        <f t="shared" si="9"/>
        <v>7.4539999999999997</v>
      </c>
      <c r="X19" s="4">
        <f t="shared" si="10"/>
        <v>1.0104910115374297</v>
      </c>
      <c r="Y19" s="4">
        <f>(H19+T19*F19)*((FactorPrefPesos*X19)^AH19)</f>
        <v>13031311.000605278</v>
      </c>
      <c r="Z19" s="4">
        <f>(H19+BA19/1000+T19*F19)*((FactorPrefPesos*X19)^AH19)</f>
        <v>13031311.001210555</v>
      </c>
      <c r="AA19" s="11">
        <f>Y19-AJ19</f>
        <v>0</v>
      </c>
      <c r="AB19" s="4">
        <f t="shared" si="11"/>
        <v>6.0527771711349487E-4</v>
      </c>
      <c r="AC19" s="1">
        <v>0</v>
      </c>
      <c r="AD19" s="1">
        <v>1.0104910115374295</v>
      </c>
      <c r="AE19" s="1">
        <v>1</v>
      </c>
      <c r="AF19" s="1">
        <v>7.5321999999999996</v>
      </c>
      <c r="AG19" s="1">
        <v>7.4539999999999997</v>
      </c>
      <c r="AH19" s="1">
        <v>0</v>
      </c>
      <c r="AI19" s="1">
        <v>0</v>
      </c>
      <c r="AJ19" s="1">
        <v>13031311.000605278</v>
      </c>
      <c r="AK19" s="1">
        <v>1</v>
      </c>
      <c r="AL19" s="1">
        <v>1</v>
      </c>
      <c r="AM19" s="2" t="s">
        <v>119</v>
      </c>
      <c r="AN19" s="2">
        <v>0</v>
      </c>
      <c r="AO19" s="1">
        <v>0</v>
      </c>
      <c r="AP19" t="s">
        <v>31</v>
      </c>
      <c r="AQ19" t="s">
        <v>31</v>
      </c>
      <c r="AR19" t="s">
        <v>31</v>
      </c>
      <c r="AS19" t="s">
        <v>31</v>
      </c>
      <c r="AT19" s="1">
        <v>5</v>
      </c>
      <c r="AU19" t="s">
        <v>32</v>
      </c>
      <c r="AV19" t="s">
        <v>33</v>
      </c>
      <c r="AW19" s="10">
        <f t="shared" si="12"/>
        <v>2.5219907409336884E-2</v>
      </c>
      <c r="AX19" s="3">
        <f t="shared" si="13"/>
        <v>0</v>
      </c>
      <c r="AY19" s="3">
        <f t="shared" si="14"/>
        <v>36</v>
      </c>
      <c r="AZ19" s="3">
        <f t="shared" si="15"/>
        <v>19</v>
      </c>
      <c r="BA19" s="3">
        <f t="shared" si="16"/>
        <v>0.6052777777777778</v>
      </c>
    </row>
    <row r="20" spans="1:53">
      <c r="A20" s="9" t="s">
        <v>120</v>
      </c>
      <c r="B20" s="1">
        <v>57</v>
      </c>
      <c r="C20" s="1">
        <v>190</v>
      </c>
      <c r="D20" s="1">
        <v>109</v>
      </c>
      <c r="E20" s="1">
        <v>0</v>
      </c>
      <c r="F20" s="1">
        <v>0</v>
      </c>
      <c r="G20" s="1">
        <v>37339</v>
      </c>
      <c r="H20" s="1">
        <v>13031311.000605278</v>
      </c>
      <c r="I20" s="1">
        <v>0</v>
      </c>
      <c r="J20" s="1">
        <v>0</v>
      </c>
      <c r="K20" s="1">
        <v>1</v>
      </c>
      <c r="L20" s="1">
        <v>5</v>
      </c>
      <c r="M20" s="4" t="str">
        <f t="shared" si="4"/>
        <v>SIN</v>
      </c>
      <c r="N20" s="4" t="str">
        <f>IF(L20=1,"Noroeste",IF(L20=2,"Peninsular",IF(L20=3,"Occidental",IF(L20=4,"Noreste",IF(L20=5,"Central",IF(L20=6, "Oriental",IF(L20=7,"Norte")))))))</f>
        <v>Central</v>
      </c>
      <c r="O20" s="1"/>
      <c r="P20" s="1">
        <v>1</v>
      </c>
      <c r="Q20" s="1">
        <v>94</v>
      </c>
      <c r="R20" s="4" t="str">
        <f t="shared" si="6"/>
        <v>151</v>
      </c>
      <c r="S20" s="4">
        <f>IFERROR(VLOOKUP(R20, REgionOf!$A$2:$B$58, 2, FALSE), "")</f>
        <v>-6.55</v>
      </c>
      <c r="T20" s="4">
        <f t="shared" si="0"/>
        <v>-113.55145499999999</v>
      </c>
      <c r="U20" s="4">
        <f t="shared" si="7"/>
        <v>1</v>
      </c>
      <c r="V20" s="4">
        <f t="shared" si="8"/>
        <v>7.5322000000000005</v>
      </c>
      <c r="W20" s="4">
        <f t="shared" si="9"/>
        <v>7.4539999999999997</v>
      </c>
      <c r="X20" s="4">
        <f t="shared" si="10"/>
        <v>1.0104910115374297</v>
      </c>
      <c r="Y20" s="4">
        <f>(H20+T20*F20)*((FactorPrefPesos*X20)^AH20)</f>
        <v>13031311.000605278</v>
      </c>
      <c r="Z20" s="4">
        <f>(H20+BA20/1000+T20*F20)*((FactorPrefPesos*X20)^AH20)</f>
        <v>13031311.001210555</v>
      </c>
      <c r="AA20" s="11">
        <f>Y20-AJ20</f>
        <v>0</v>
      </c>
      <c r="AB20" s="4">
        <f t="shared" si="11"/>
        <v>6.0527771711349487E-4</v>
      </c>
      <c r="AC20" s="1">
        <v>0</v>
      </c>
      <c r="AD20" s="1">
        <v>1.0104910115374295</v>
      </c>
      <c r="AE20" s="1">
        <v>1</v>
      </c>
      <c r="AF20" s="1">
        <v>7.5321999999999996</v>
      </c>
      <c r="AG20" s="1">
        <v>7.4539999999999997</v>
      </c>
      <c r="AH20" s="1">
        <v>0</v>
      </c>
      <c r="AI20" s="1">
        <v>0</v>
      </c>
      <c r="AJ20" s="1">
        <v>13031311.000605278</v>
      </c>
      <c r="AK20" s="1">
        <v>1</v>
      </c>
      <c r="AL20" s="1">
        <v>1</v>
      </c>
      <c r="AM20" s="2" t="s">
        <v>120</v>
      </c>
      <c r="AN20" s="2">
        <v>0</v>
      </c>
      <c r="AO20" s="1">
        <v>0</v>
      </c>
      <c r="AP20" t="s">
        <v>31</v>
      </c>
      <c r="AQ20" t="s">
        <v>31</v>
      </c>
      <c r="AR20" t="s">
        <v>31</v>
      </c>
      <c r="AS20" t="s">
        <v>31</v>
      </c>
      <c r="AT20" s="1">
        <v>5</v>
      </c>
      <c r="AU20" t="s">
        <v>32</v>
      </c>
      <c r="AV20" t="s">
        <v>33</v>
      </c>
      <c r="AW20" s="10">
        <f t="shared" si="12"/>
        <v>2.5219907409336884E-2</v>
      </c>
      <c r="AX20" s="3">
        <f t="shared" si="13"/>
        <v>0</v>
      </c>
      <c r="AY20" s="3">
        <f t="shared" si="14"/>
        <v>36</v>
      </c>
      <c r="AZ20" s="3">
        <f t="shared" si="15"/>
        <v>19</v>
      </c>
      <c r="BA20" s="3">
        <f t="shared" si="16"/>
        <v>0.6052777777777778</v>
      </c>
    </row>
    <row r="21" spans="1:53">
      <c r="A21" s="9" t="s">
        <v>121</v>
      </c>
      <c r="B21" s="1">
        <v>58</v>
      </c>
      <c r="C21" s="1">
        <v>190</v>
      </c>
      <c r="D21" s="1">
        <v>109</v>
      </c>
      <c r="E21" s="1">
        <v>0</v>
      </c>
      <c r="F21" s="1">
        <v>0</v>
      </c>
      <c r="G21" s="1">
        <v>37339</v>
      </c>
      <c r="H21" s="1">
        <v>13031311.000605278</v>
      </c>
      <c r="I21" s="1">
        <v>0</v>
      </c>
      <c r="J21" s="1">
        <v>0</v>
      </c>
      <c r="K21" s="1">
        <v>1</v>
      </c>
      <c r="L21" s="1">
        <v>5</v>
      </c>
      <c r="M21" s="4" t="str">
        <f t="shared" si="4"/>
        <v>SIN</v>
      </c>
      <c r="N21" s="4" t="str">
        <f t="shared" si="5"/>
        <v>Central</v>
      </c>
      <c r="O21" s="1"/>
      <c r="P21" s="1">
        <v>1</v>
      </c>
      <c r="Q21" s="1">
        <v>94</v>
      </c>
      <c r="R21" s="4" t="str">
        <f t="shared" si="6"/>
        <v>151</v>
      </c>
      <c r="S21" s="4">
        <f>IFERROR(VLOOKUP(R21, REgionOf!$A$2:$B$58, 2, FALSE), "")</f>
        <v>-6.55</v>
      </c>
      <c r="T21" s="4">
        <f t="shared" si="0"/>
        <v>-113.55145499999999</v>
      </c>
      <c r="U21" s="4">
        <f t="shared" si="7"/>
        <v>1</v>
      </c>
      <c r="V21" s="4">
        <f t="shared" si="8"/>
        <v>7.5322000000000005</v>
      </c>
      <c r="W21" s="4">
        <f t="shared" si="9"/>
        <v>7.4539999999999997</v>
      </c>
      <c r="X21" s="4">
        <f t="shared" si="10"/>
        <v>1.0104910115374297</v>
      </c>
      <c r="Y21" s="4">
        <f>(H21+T21*F21)*((FactorPrefPesos*X21)^AH21)</f>
        <v>13031311.000605278</v>
      </c>
      <c r="Z21" s="4">
        <f>(H21+BA21/1000+T21*F21)*((FactorPrefPesos*X21)^AH21)</f>
        <v>13031311.001210555</v>
      </c>
      <c r="AA21" s="11">
        <f>Y21-AJ21</f>
        <v>0</v>
      </c>
      <c r="AB21" s="4">
        <f t="shared" si="11"/>
        <v>6.0527771711349487E-4</v>
      </c>
      <c r="AC21" s="1">
        <v>0</v>
      </c>
      <c r="AD21" s="1">
        <v>1.0104910115374295</v>
      </c>
      <c r="AE21" s="1">
        <v>1</v>
      </c>
      <c r="AF21" s="1">
        <v>7.5321999999999996</v>
      </c>
      <c r="AG21" s="1">
        <v>7.4539999999999997</v>
      </c>
      <c r="AH21" s="1">
        <v>0</v>
      </c>
      <c r="AI21" s="1">
        <v>0</v>
      </c>
      <c r="AJ21" s="1">
        <v>13031311.000605278</v>
      </c>
      <c r="AK21" s="1">
        <v>1</v>
      </c>
      <c r="AL21" s="1">
        <v>1</v>
      </c>
      <c r="AM21" s="2" t="s">
        <v>121</v>
      </c>
      <c r="AN21" s="2">
        <v>0</v>
      </c>
      <c r="AO21" s="1">
        <v>0</v>
      </c>
      <c r="AP21" t="s">
        <v>31</v>
      </c>
      <c r="AQ21" t="s">
        <v>31</v>
      </c>
      <c r="AR21" t="s">
        <v>31</v>
      </c>
      <c r="AS21" t="s">
        <v>31</v>
      </c>
      <c r="AT21" s="1">
        <v>5</v>
      </c>
      <c r="AU21" t="s">
        <v>32</v>
      </c>
      <c r="AV21" t="s">
        <v>33</v>
      </c>
      <c r="AW21" s="10">
        <f t="shared" si="12"/>
        <v>2.5219907409336884E-2</v>
      </c>
      <c r="AX21" s="3">
        <f t="shared" si="13"/>
        <v>0</v>
      </c>
      <c r="AY21" s="3">
        <f t="shared" si="14"/>
        <v>36</v>
      </c>
      <c r="AZ21" s="3">
        <f t="shared" si="15"/>
        <v>19</v>
      </c>
      <c r="BA21" s="3">
        <f t="shared" si="16"/>
        <v>0.6052777777777778</v>
      </c>
    </row>
    <row r="22" spans="1:53">
      <c r="A22" s="9" t="s">
        <v>122</v>
      </c>
      <c r="B22" s="1">
        <v>59</v>
      </c>
      <c r="C22" s="1">
        <v>190</v>
      </c>
      <c r="D22" s="1">
        <v>45</v>
      </c>
      <c r="E22" s="1">
        <v>0</v>
      </c>
      <c r="F22" s="1">
        <v>0</v>
      </c>
      <c r="G22" s="1">
        <v>32850</v>
      </c>
      <c r="H22" s="1">
        <v>12055950.000605278</v>
      </c>
      <c r="I22" s="1">
        <v>0</v>
      </c>
      <c r="J22" s="1">
        <v>0</v>
      </c>
      <c r="K22" s="1">
        <v>1</v>
      </c>
      <c r="L22" s="1">
        <v>5</v>
      </c>
      <c r="M22" s="4" t="str">
        <f t="shared" si="4"/>
        <v>SIN</v>
      </c>
      <c r="N22" s="4" t="str">
        <f t="shared" si="5"/>
        <v>Central</v>
      </c>
      <c r="O22" s="1"/>
      <c r="P22" s="1">
        <v>1</v>
      </c>
      <c r="Q22" s="1">
        <v>94</v>
      </c>
      <c r="R22" s="4" t="str">
        <f t="shared" si="6"/>
        <v>151</v>
      </c>
      <c r="S22" s="4">
        <f>IFERROR(VLOOKUP(R22, REgionOf!$A$2:$B$58, 2, FALSE), "")</f>
        <v>-6.55</v>
      </c>
      <c r="T22" s="4">
        <f t="shared" si="0"/>
        <v>-113.55145499999999</v>
      </c>
      <c r="U22" s="4">
        <f t="shared" si="7"/>
        <v>1</v>
      </c>
      <c r="V22" s="4">
        <f t="shared" si="8"/>
        <v>7.5322000000000005</v>
      </c>
      <c r="W22" s="4">
        <f t="shared" si="9"/>
        <v>7.4539999999999997</v>
      </c>
      <c r="X22" s="4">
        <f t="shared" si="10"/>
        <v>1.0104910115374297</v>
      </c>
      <c r="Y22" s="4">
        <f>(H22+T22*F22)*((FactorPrefPesos*X22)^AH22)</f>
        <v>12055950.000605278</v>
      </c>
      <c r="Z22" s="4">
        <f>(H22+BA22/1000+T22*F22)*((FactorPrefPesos*X22)^AH22)</f>
        <v>12055950.001210555</v>
      </c>
      <c r="AA22" s="11">
        <f>Y22-AJ22</f>
        <v>0</v>
      </c>
      <c r="AB22" s="4">
        <f t="shared" si="11"/>
        <v>6.0527771711349487E-4</v>
      </c>
      <c r="AC22" s="1">
        <v>0</v>
      </c>
      <c r="AD22" s="1">
        <v>1.0104910115374295</v>
      </c>
      <c r="AE22" s="1">
        <v>1</v>
      </c>
      <c r="AF22" s="1">
        <v>7.5321999999999996</v>
      </c>
      <c r="AG22" s="1">
        <v>7.4539999999999997</v>
      </c>
      <c r="AH22" s="1">
        <v>0</v>
      </c>
      <c r="AI22" s="1">
        <v>0</v>
      </c>
      <c r="AJ22" s="1">
        <v>12055950.000605278</v>
      </c>
      <c r="AK22" s="1">
        <v>1</v>
      </c>
      <c r="AL22" s="1">
        <v>1</v>
      </c>
      <c r="AM22" s="2" t="s">
        <v>122</v>
      </c>
      <c r="AN22" s="2">
        <v>0</v>
      </c>
      <c r="AO22" s="1">
        <v>0</v>
      </c>
      <c r="AP22" t="s">
        <v>31</v>
      </c>
      <c r="AQ22" t="s">
        <v>31</v>
      </c>
      <c r="AR22" t="s">
        <v>31</v>
      </c>
      <c r="AS22" t="s">
        <v>31</v>
      </c>
      <c r="AT22" s="1">
        <v>5</v>
      </c>
      <c r="AU22" t="s">
        <v>32</v>
      </c>
      <c r="AV22" t="s">
        <v>33</v>
      </c>
      <c r="AW22" s="10">
        <f t="shared" si="12"/>
        <v>2.5219907409336884E-2</v>
      </c>
      <c r="AX22" s="3">
        <f t="shared" si="13"/>
        <v>0</v>
      </c>
      <c r="AY22" s="3">
        <f t="shared" si="14"/>
        <v>36</v>
      </c>
      <c r="AZ22" s="3">
        <f t="shared" si="15"/>
        <v>19</v>
      </c>
      <c r="BA22" s="3">
        <f t="shared" si="16"/>
        <v>0.6052777777777778</v>
      </c>
    </row>
    <row r="23" spans="1:53">
      <c r="A23" s="9" t="s">
        <v>123</v>
      </c>
      <c r="B23" s="1">
        <v>60</v>
      </c>
      <c r="C23" s="1">
        <v>190</v>
      </c>
      <c r="D23" s="1">
        <v>45</v>
      </c>
      <c r="E23" s="1">
        <v>0</v>
      </c>
      <c r="F23" s="1">
        <v>0</v>
      </c>
      <c r="G23" s="1">
        <v>32850</v>
      </c>
      <c r="H23" s="1">
        <v>11563200.000605278</v>
      </c>
      <c r="I23" s="1">
        <v>0</v>
      </c>
      <c r="J23" s="1">
        <v>0</v>
      </c>
      <c r="K23" s="1">
        <v>1</v>
      </c>
      <c r="L23" s="1">
        <v>5</v>
      </c>
      <c r="M23" s="4" t="str">
        <f t="shared" si="4"/>
        <v>SIN</v>
      </c>
      <c r="N23" s="4" t="str">
        <f t="shared" si="5"/>
        <v>Central</v>
      </c>
      <c r="O23" s="1"/>
      <c r="P23" s="1">
        <v>1</v>
      </c>
      <c r="Q23" s="1">
        <v>94</v>
      </c>
      <c r="R23" s="4" t="str">
        <f t="shared" si="6"/>
        <v>151</v>
      </c>
      <c r="S23" s="4">
        <f>IFERROR(VLOOKUP(R23, REgionOf!$A$2:$B$58, 2, FALSE), "")</f>
        <v>-6.55</v>
      </c>
      <c r="T23" s="4">
        <f t="shared" si="0"/>
        <v>-113.55145499999999</v>
      </c>
      <c r="U23" s="4">
        <f t="shared" si="7"/>
        <v>1</v>
      </c>
      <c r="V23" s="4">
        <f t="shared" si="8"/>
        <v>7.5322000000000005</v>
      </c>
      <c r="W23" s="4">
        <f t="shared" si="9"/>
        <v>7.4539999999999997</v>
      </c>
      <c r="X23" s="4">
        <f t="shared" si="10"/>
        <v>1.0104910115374297</v>
      </c>
      <c r="Y23" s="4">
        <f>(H23+T23*F23)*((FactorPrefPesos*X23)^AH23)</f>
        <v>11563200.000605278</v>
      </c>
      <c r="Z23" s="4">
        <f>(H23+BA23/1000+T23*F23)*((FactorPrefPesos*X23)^AH23)</f>
        <v>11563200.001210555</v>
      </c>
      <c r="AA23" s="11">
        <f>Y23-AJ23</f>
        <v>0</v>
      </c>
      <c r="AB23" s="4">
        <f t="shared" si="11"/>
        <v>6.0527771711349487E-4</v>
      </c>
      <c r="AC23" s="1">
        <v>0</v>
      </c>
      <c r="AD23" s="1">
        <v>1.0104910115374295</v>
      </c>
      <c r="AE23" s="1">
        <v>1</v>
      </c>
      <c r="AF23" s="1">
        <v>7.5321999999999996</v>
      </c>
      <c r="AG23" s="1">
        <v>7.4539999999999997</v>
      </c>
      <c r="AH23" s="1">
        <v>0</v>
      </c>
      <c r="AI23" s="1">
        <v>0</v>
      </c>
      <c r="AJ23" s="1">
        <v>11563200.000605278</v>
      </c>
      <c r="AK23" s="1">
        <v>1</v>
      </c>
      <c r="AL23" s="1">
        <v>1</v>
      </c>
      <c r="AM23" s="2" t="s">
        <v>123</v>
      </c>
      <c r="AN23" s="2">
        <v>0</v>
      </c>
      <c r="AO23" s="1">
        <v>0</v>
      </c>
      <c r="AP23" t="s">
        <v>31</v>
      </c>
      <c r="AQ23" t="s">
        <v>31</v>
      </c>
      <c r="AR23" t="s">
        <v>31</v>
      </c>
      <c r="AS23" t="s">
        <v>31</v>
      </c>
      <c r="AT23" s="1">
        <v>5</v>
      </c>
      <c r="AU23" t="s">
        <v>32</v>
      </c>
      <c r="AV23" t="s">
        <v>33</v>
      </c>
      <c r="AW23" s="10">
        <f t="shared" si="12"/>
        <v>2.5219907409336884E-2</v>
      </c>
      <c r="AX23" s="3">
        <f t="shared" si="13"/>
        <v>0</v>
      </c>
      <c r="AY23" s="3">
        <f t="shared" si="14"/>
        <v>36</v>
      </c>
      <c r="AZ23" s="3">
        <f t="shared" si="15"/>
        <v>19</v>
      </c>
      <c r="BA23" s="3">
        <f t="shared" si="16"/>
        <v>0.6052777777777778</v>
      </c>
    </row>
    <row r="24" spans="1:53">
      <c r="A24" s="9" t="s">
        <v>124</v>
      </c>
      <c r="B24" s="1">
        <v>61</v>
      </c>
      <c r="C24" s="1">
        <v>190</v>
      </c>
      <c r="D24" s="1">
        <v>45</v>
      </c>
      <c r="E24" s="1">
        <v>0</v>
      </c>
      <c r="F24" s="1">
        <v>0</v>
      </c>
      <c r="G24" s="1">
        <v>32850</v>
      </c>
      <c r="H24" s="1">
        <v>11563200.000605278</v>
      </c>
      <c r="I24" s="1">
        <v>0</v>
      </c>
      <c r="J24" s="1">
        <v>0</v>
      </c>
      <c r="K24" s="1">
        <v>1</v>
      </c>
      <c r="L24" s="1">
        <v>5</v>
      </c>
      <c r="M24" s="4" t="str">
        <f t="shared" si="4"/>
        <v>SIN</v>
      </c>
      <c r="N24" s="4" t="str">
        <f t="shared" si="5"/>
        <v>Central</v>
      </c>
      <c r="O24" s="1"/>
      <c r="P24" s="1">
        <v>1</v>
      </c>
      <c r="Q24" s="1">
        <v>94</v>
      </c>
      <c r="R24" s="4" t="str">
        <f t="shared" si="6"/>
        <v>151</v>
      </c>
      <c r="S24" s="4">
        <f>IFERROR(VLOOKUP(R24, REgionOf!$A$2:$B$58, 2, FALSE), "")</f>
        <v>-6.55</v>
      </c>
      <c r="T24" s="4">
        <f t="shared" si="0"/>
        <v>-113.55145499999999</v>
      </c>
      <c r="U24" s="4">
        <f t="shared" si="7"/>
        <v>1</v>
      </c>
      <c r="V24" s="4">
        <f t="shared" si="8"/>
        <v>7.5322000000000005</v>
      </c>
      <c r="W24" s="4">
        <f t="shared" si="9"/>
        <v>7.4539999999999997</v>
      </c>
      <c r="X24" s="4">
        <f t="shared" si="10"/>
        <v>1.0104910115374297</v>
      </c>
      <c r="Y24" s="4">
        <f>(H24+T24*F24)*((FactorPrefPesos*X24)^AH24)</f>
        <v>11563200.000605278</v>
      </c>
      <c r="Z24" s="4">
        <f>(H24+BA24/1000+T24*F24)*((FactorPrefPesos*X24)^AH24)</f>
        <v>11563200.001210555</v>
      </c>
      <c r="AA24" s="11">
        <f>Y24-AJ24</f>
        <v>0</v>
      </c>
      <c r="AB24" s="4">
        <f t="shared" si="11"/>
        <v>6.0527771711349487E-4</v>
      </c>
      <c r="AC24" s="1">
        <v>0</v>
      </c>
      <c r="AD24" s="1">
        <v>1.0104910115374295</v>
      </c>
      <c r="AE24" s="1">
        <v>1</v>
      </c>
      <c r="AF24" s="1">
        <v>7.5321999999999996</v>
      </c>
      <c r="AG24" s="1">
        <v>7.4539999999999997</v>
      </c>
      <c r="AH24" s="1">
        <v>0</v>
      </c>
      <c r="AI24" s="1">
        <v>0</v>
      </c>
      <c r="AJ24" s="1">
        <v>11563200.000605278</v>
      </c>
      <c r="AK24" s="1">
        <v>1</v>
      </c>
      <c r="AL24" s="1">
        <v>1</v>
      </c>
      <c r="AM24" s="2" t="s">
        <v>124</v>
      </c>
      <c r="AN24" s="2">
        <v>0</v>
      </c>
      <c r="AO24" s="1">
        <v>0</v>
      </c>
      <c r="AP24" t="s">
        <v>31</v>
      </c>
      <c r="AQ24" t="s">
        <v>31</v>
      </c>
      <c r="AR24" t="s">
        <v>31</v>
      </c>
      <c r="AS24" t="s">
        <v>31</v>
      </c>
      <c r="AT24" s="1">
        <v>5</v>
      </c>
      <c r="AU24" t="s">
        <v>32</v>
      </c>
      <c r="AV24" t="s">
        <v>33</v>
      </c>
      <c r="AW24" s="10">
        <f t="shared" si="12"/>
        <v>2.5219907409336884E-2</v>
      </c>
      <c r="AX24" s="3">
        <f t="shared" si="13"/>
        <v>0</v>
      </c>
      <c r="AY24" s="3">
        <f t="shared" si="14"/>
        <v>36</v>
      </c>
      <c r="AZ24" s="3">
        <f t="shared" si="15"/>
        <v>19</v>
      </c>
      <c r="BA24" s="3">
        <f t="shared" si="16"/>
        <v>0.6052777777777778</v>
      </c>
    </row>
    <row r="25" spans="1:53">
      <c r="A25" s="9" t="s">
        <v>125</v>
      </c>
      <c r="B25" s="1">
        <v>62</v>
      </c>
      <c r="C25" s="1">
        <v>190</v>
      </c>
      <c r="D25" s="1">
        <v>45</v>
      </c>
      <c r="E25" s="1">
        <v>0</v>
      </c>
      <c r="F25" s="1">
        <v>0</v>
      </c>
      <c r="G25" s="1">
        <v>32850</v>
      </c>
      <c r="H25" s="1">
        <v>11464650.000605278</v>
      </c>
      <c r="I25" s="1">
        <v>0</v>
      </c>
      <c r="J25" s="1">
        <v>0</v>
      </c>
      <c r="K25" s="1">
        <v>1</v>
      </c>
      <c r="L25" s="1">
        <v>5</v>
      </c>
      <c r="M25" s="4" t="str">
        <f t="shared" si="4"/>
        <v>SIN</v>
      </c>
      <c r="N25" s="4" t="str">
        <f t="shared" si="5"/>
        <v>Central</v>
      </c>
      <c r="O25" s="1"/>
      <c r="P25" s="1">
        <v>1</v>
      </c>
      <c r="Q25" s="1">
        <v>94</v>
      </c>
      <c r="R25" s="4" t="str">
        <f t="shared" si="6"/>
        <v>151</v>
      </c>
      <c r="S25" s="4">
        <f>IFERROR(VLOOKUP(R25, REgionOf!$A$2:$B$58, 2, FALSE), "")</f>
        <v>-6.55</v>
      </c>
      <c r="T25" s="4">
        <f t="shared" si="0"/>
        <v>-113.55145499999999</v>
      </c>
      <c r="U25" s="4">
        <f t="shared" si="7"/>
        <v>1</v>
      </c>
      <c r="V25" s="4">
        <f t="shared" si="8"/>
        <v>7.5322000000000005</v>
      </c>
      <c r="W25" s="4">
        <f t="shared" si="9"/>
        <v>7.4539999999999997</v>
      </c>
      <c r="X25" s="4">
        <f t="shared" si="10"/>
        <v>1.0104910115374297</v>
      </c>
      <c r="Y25" s="4">
        <f>(H25+T25*F25)*((FactorPrefPesos*X25)^AH25)</f>
        <v>11464650.000605278</v>
      </c>
      <c r="Z25" s="4">
        <f>(H25+BA25/1000+T25*F25)*((FactorPrefPesos*X25)^AH25)</f>
        <v>11464650.001210555</v>
      </c>
      <c r="AA25" s="11">
        <f>Y25-AJ25</f>
        <v>0</v>
      </c>
      <c r="AB25" s="4">
        <f t="shared" si="11"/>
        <v>6.0527771711349487E-4</v>
      </c>
      <c r="AC25" s="1">
        <v>0</v>
      </c>
      <c r="AD25" s="1">
        <v>1.0104910115374295</v>
      </c>
      <c r="AE25" s="1">
        <v>1</v>
      </c>
      <c r="AF25" s="1">
        <v>7.5321999999999996</v>
      </c>
      <c r="AG25" s="1">
        <v>7.4539999999999997</v>
      </c>
      <c r="AH25" s="1">
        <v>0</v>
      </c>
      <c r="AI25" s="1">
        <v>0</v>
      </c>
      <c r="AJ25" s="1">
        <v>11464650.000605278</v>
      </c>
      <c r="AK25" s="1">
        <v>1</v>
      </c>
      <c r="AL25" s="1">
        <v>1</v>
      </c>
      <c r="AM25" s="2" t="s">
        <v>125</v>
      </c>
      <c r="AN25" s="2">
        <v>0</v>
      </c>
      <c r="AO25" s="1">
        <v>0</v>
      </c>
      <c r="AP25" t="s">
        <v>31</v>
      </c>
      <c r="AQ25" t="s">
        <v>31</v>
      </c>
      <c r="AR25" t="s">
        <v>31</v>
      </c>
      <c r="AS25" t="s">
        <v>31</v>
      </c>
      <c r="AT25" s="1">
        <v>5</v>
      </c>
      <c r="AU25" t="s">
        <v>32</v>
      </c>
      <c r="AV25" t="s">
        <v>33</v>
      </c>
      <c r="AW25" s="10">
        <f t="shared" si="12"/>
        <v>2.5219907409336884E-2</v>
      </c>
      <c r="AX25" s="3">
        <f t="shared" si="13"/>
        <v>0</v>
      </c>
      <c r="AY25" s="3">
        <f t="shared" si="14"/>
        <v>36</v>
      </c>
      <c r="AZ25" s="3">
        <f t="shared" si="15"/>
        <v>19</v>
      </c>
      <c r="BA25" s="3">
        <f t="shared" si="16"/>
        <v>0.6052777777777778</v>
      </c>
    </row>
    <row r="26" spans="1:53">
      <c r="A26" s="9" t="s">
        <v>126</v>
      </c>
      <c r="B26" s="1">
        <v>63</v>
      </c>
      <c r="C26" s="1">
        <v>190</v>
      </c>
      <c r="D26" s="1">
        <v>45</v>
      </c>
      <c r="E26" s="1">
        <v>0</v>
      </c>
      <c r="F26" s="1">
        <v>0</v>
      </c>
      <c r="G26" s="1">
        <v>32850</v>
      </c>
      <c r="H26" s="1">
        <v>12384450.000605278</v>
      </c>
      <c r="I26" s="1">
        <v>0</v>
      </c>
      <c r="J26" s="1">
        <v>0</v>
      </c>
      <c r="K26" s="1">
        <v>1</v>
      </c>
      <c r="L26" s="1">
        <v>5</v>
      </c>
      <c r="M26" s="4" t="str">
        <f t="shared" si="4"/>
        <v>SIN</v>
      </c>
      <c r="N26" s="4" t="str">
        <f t="shared" si="5"/>
        <v>Central</v>
      </c>
      <c r="O26" s="1"/>
      <c r="P26" s="1">
        <v>1</v>
      </c>
      <c r="Q26" s="1">
        <v>200</v>
      </c>
      <c r="R26" s="4" t="str">
        <f t="shared" si="6"/>
        <v>151</v>
      </c>
      <c r="S26" s="4">
        <f>IFERROR(VLOOKUP(R26, REgionOf!$A$2:$B$58, 2, FALSE), "")</f>
        <v>-6.55</v>
      </c>
      <c r="T26" s="4">
        <f t="shared" si="0"/>
        <v>-113.55145499999999</v>
      </c>
      <c r="U26" s="4">
        <f t="shared" si="7"/>
        <v>1</v>
      </c>
      <c r="V26" s="4">
        <f t="shared" si="8"/>
        <v>7.5322000000000005</v>
      </c>
      <c r="W26" s="4">
        <f t="shared" si="9"/>
        <v>7.4539999999999997</v>
      </c>
      <c r="X26" s="4">
        <f t="shared" si="10"/>
        <v>1.0104910115374297</v>
      </c>
      <c r="Y26" s="4">
        <f>(H26+T26*F26)*((FactorPrefPesos*X26)^AH26)</f>
        <v>12384450.000605278</v>
      </c>
      <c r="Z26" s="4">
        <f>(H26+BA26/1000+T26*F26)*((FactorPrefPesos*X26)^AH26)</f>
        <v>12384450.001210555</v>
      </c>
      <c r="AA26" s="11">
        <f>Y26-AJ26</f>
        <v>0</v>
      </c>
      <c r="AB26" s="4">
        <f t="shared" si="11"/>
        <v>6.0527771711349487E-4</v>
      </c>
      <c r="AC26" s="1">
        <v>0</v>
      </c>
      <c r="AD26" s="1">
        <v>1.0104910115374295</v>
      </c>
      <c r="AE26" s="1">
        <v>1</v>
      </c>
      <c r="AF26" s="1">
        <v>7.5321999999999996</v>
      </c>
      <c r="AG26" s="1">
        <v>7.4539999999999997</v>
      </c>
      <c r="AH26" s="1">
        <v>0</v>
      </c>
      <c r="AI26" s="1">
        <v>0</v>
      </c>
      <c r="AJ26" s="1">
        <v>12384450.000605278</v>
      </c>
      <c r="AK26" s="1">
        <v>1</v>
      </c>
      <c r="AL26" s="1">
        <v>1</v>
      </c>
      <c r="AM26" s="2" t="s">
        <v>126</v>
      </c>
      <c r="AN26" s="2">
        <v>0</v>
      </c>
      <c r="AO26" s="1">
        <v>0</v>
      </c>
      <c r="AP26" t="s">
        <v>31</v>
      </c>
      <c r="AQ26" t="s">
        <v>31</v>
      </c>
      <c r="AR26" t="s">
        <v>31</v>
      </c>
      <c r="AS26" t="s">
        <v>31</v>
      </c>
      <c r="AT26" s="1">
        <v>5</v>
      </c>
      <c r="AU26" t="s">
        <v>32</v>
      </c>
      <c r="AV26" t="s">
        <v>33</v>
      </c>
      <c r="AW26" s="10">
        <f t="shared" si="12"/>
        <v>2.5219907409336884E-2</v>
      </c>
      <c r="AX26" s="3">
        <f t="shared" si="13"/>
        <v>0</v>
      </c>
      <c r="AY26" s="3">
        <f t="shared" si="14"/>
        <v>36</v>
      </c>
      <c r="AZ26" s="3">
        <f t="shared" si="15"/>
        <v>19</v>
      </c>
      <c r="BA26" s="3">
        <f t="shared" si="16"/>
        <v>0.6052777777777778</v>
      </c>
    </row>
    <row r="27" spans="1:53">
      <c r="A27" s="9" t="s">
        <v>127</v>
      </c>
      <c r="B27" s="1">
        <v>64</v>
      </c>
      <c r="C27" s="1">
        <v>190</v>
      </c>
      <c r="D27" s="1">
        <v>45</v>
      </c>
      <c r="E27" s="1">
        <v>0</v>
      </c>
      <c r="F27" s="1">
        <v>0</v>
      </c>
      <c r="G27" s="1">
        <v>32850</v>
      </c>
      <c r="H27" s="1">
        <v>11563200.000605278</v>
      </c>
      <c r="I27" s="1">
        <v>0</v>
      </c>
      <c r="J27" s="1">
        <v>0</v>
      </c>
      <c r="K27" s="1">
        <v>1</v>
      </c>
      <c r="L27" s="1">
        <v>5</v>
      </c>
      <c r="M27" s="4" t="str">
        <f t="shared" si="4"/>
        <v>SIN</v>
      </c>
      <c r="N27" s="4" t="str">
        <f t="shared" si="5"/>
        <v>Central</v>
      </c>
      <c r="O27" s="1"/>
      <c r="P27" s="1">
        <v>1</v>
      </c>
      <c r="Q27" s="1">
        <v>200</v>
      </c>
      <c r="R27" s="4" t="str">
        <f t="shared" si="6"/>
        <v>151</v>
      </c>
      <c r="S27" s="4">
        <f>IFERROR(VLOOKUP(R27, REgionOf!$A$2:$B$58, 2, FALSE), "")</f>
        <v>-6.55</v>
      </c>
      <c r="T27" s="4">
        <f t="shared" si="0"/>
        <v>-113.55145499999999</v>
      </c>
      <c r="U27" s="4">
        <f t="shared" si="7"/>
        <v>1</v>
      </c>
      <c r="V27" s="4">
        <f t="shared" si="8"/>
        <v>7.5322000000000005</v>
      </c>
      <c r="W27" s="4">
        <f t="shared" si="9"/>
        <v>7.4539999999999997</v>
      </c>
      <c r="X27" s="4">
        <f t="shared" si="10"/>
        <v>1.0104910115374297</v>
      </c>
      <c r="Y27" s="4">
        <f>(H27+T27*F27)*((FactorPrefPesos*X27)^AH27)</f>
        <v>11563200.000605278</v>
      </c>
      <c r="Z27" s="4">
        <f>(H27+BA27/1000+T27*F27)*((FactorPrefPesos*X27)^AH27)</f>
        <v>11563200.001210555</v>
      </c>
      <c r="AA27" s="11">
        <f>Y27-AJ27</f>
        <v>0</v>
      </c>
      <c r="AB27" s="4">
        <f t="shared" si="11"/>
        <v>6.0527771711349487E-4</v>
      </c>
      <c r="AC27" s="1">
        <v>0</v>
      </c>
      <c r="AD27" s="1">
        <v>1.0104910115374295</v>
      </c>
      <c r="AE27" s="1">
        <v>1</v>
      </c>
      <c r="AF27" s="1">
        <v>7.5321999999999996</v>
      </c>
      <c r="AG27" s="1">
        <v>7.4539999999999997</v>
      </c>
      <c r="AH27" s="1">
        <v>0</v>
      </c>
      <c r="AI27" s="1">
        <v>0</v>
      </c>
      <c r="AJ27" s="1">
        <v>11563200.000605278</v>
      </c>
      <c r="AK27" s="1">
        <v>1</v>
      </c>
      <c r="AL27" s="1">
        <v>1</v>
      </c>
      <c r="AM27" s="2" t="s">
        <v>127</v>
      </c>
      <c r="AN27" s="2">
        <v>0</v>
      </c>
      <c r="AO27" s="1">
        <v>0</v>
      </c>
      <c r="AP27" t="s">
        <v>31</v>
      </c>
      <c r="AQ27" t="s">
        <v>31</v>
      </c>
      <c r="AR27" t="s">
        <v>31</v>
      </c>
      <c r="AS27" t="s">
        <v>31</v>
      </c>
      <c r="AT27" s="1">
        <v>5</v>
      </c>
      <c r="AU27" t="s">
        <v>32</v>
      </c>
      <c r="AV27" t="s">
        <v>33</v>
      </c>
      <c r="AW27" s="10">
        <f t="shared" si="12"/>
        <v>2.5219907409336884E-2</v>
      </c>
      <c r="AX27" s="3">
        <f t="shared" si="13"/>
        <v>0</v>
      </c>
      <c r="AY27" s="3">
        <f t="shared" si="14"/>
        <v>36</v>
      </c>
      <c r="AZ27" s="3">
        <f t="shared" si="15"/>
        <v>19</v>
      </c>
      <c r="BA27" s="3">
        <f t="shared" si="16"/>
        <v>0.6052777777777778</v>
      </c>
    </row>
    <row r="28" spans="1:53">
      <c r="A28" s="9" t="s">
        <v>128</v>
      </c>
      <c r="B28" s="1">
        <v>65</v>
      </c>
      <c r="C28" s="1">
        <v>190</v>
      </c>
      <c r="D28" s="1">
        <v>45</v>
      </c>
      <c r="E28" s="1">
        <v>0</v>
      </c>
      <c r="F28" s="1">
        <v>0</v>
      </c>
      <c r="G28" s="1">
        <v>32850</v>
      </c>
      <c r="H28" s="1">
        <v>11563200.000605278</v>
      </c>
      <c r="I28" s="1">
        <v>0</v>
      </c>
      <c r="J28" s="1">
        <v>0</v>
      </c>
      <c r="K28" s="1">
        <v>1</v>
      </c>
      <c r="L28" s="1">
        <v>5</v>
      </c>
      <c r="M28" s="4" t="str">
        <f t="shared" si="4"/>
        <v>SIN</v>
      </c>
      <c r="N28" s="4" t="str">
        <f t="shared" si="5"/>
        <v>Central</v>
      </c>
      <c r="O28" s="1"/>
      <c r="P28" s="1">
        <v>1</v>
      </c>
      <c r="Q28" s="1">
        <v>200</v>
      </c>
      <c r="R28" s="4" t="str">
        <f t="shared" si="6"/>
        <v>151</v>
      </c>
      <c r="S28" s="4">
        <f>IFERROR(VLOOKUP(R28, REgionOf!$A$2:$B$58, 2, FALSE), "")</f>
        <v>-6.55</v>
      </c>
      <c r="T28" s="4">
        <f t="shared" si="0"/>
        <v>-113.55145499999999</v>
      </c>
      <c r="U28" s="4">
        <f t="shared" si="7"/>
        <v>1</v>
      </c>
      <c r="V28" s="4">
        <f t="shared" si="8"/>
        <v>7.5322000000000005</v>
      </c>
      <c r="W28" s="4">
        <f t="shared" si="9"/>
        <v>7.4539999999999997</v>
      </c>
      <c r="X28" s="4">
        <f t="shared" si="10"/>
        <v>1.0104910115374297</v>
      </c>
      <c r="Y28" s="4">
        <f>(H28+T28*F28)*((FactorPrefPesos*X28)^AH28)</f>
        <v>11563200.000605278</v>
      </c>
      <c r="Z28" s="4">
        <f>(H28+BA28/1000+T28*F28)*((FactorPrefPesos*X28)^AH28)</f>
        <v>11563200.001210555</v>
      </c>
      <c r="AA28" s="11">
        <f>Y28-AJ28</f>
        <v>0</v>
      </c>
      <c r="AB28" s="4">
        <f t="shared" si="11"/>
        <v>6.0527771711349487E-4</v>
      </c>
      <c r="AC28" s="1">
        <v>0</v>
      </c>
      <c r="AD28" s="1">
        <v>1.0104910115374295</v>
      </c>
      <c r="AE28" s="1">
        <v>1</v>
      </c>
      <c r="AF28" s="1">
        <v>7.5321999999999996</v>
      </c>
      <c r="AG28" s="1">
        <v>7.4539999999999997</v>
      </c>
      <c r="AH28" s="1">
        <v>0</v>
      </c>
      <c r="AI28" s="1">
        <v>0</v>
      </c>
      <c r="AJ28" s="1">
        <v>11563200.000605278</v>
      </c>
      <c r="AK28" s="1">
        <v>1</v>
      </c>
      <c r="AL28" s="1">
        <v>1</v>
      </c>
      <c r="AM28" s="2" t="s">
        <v>128</v>
      </c>
      <c r="AN28" s="2">
        <v>0</v>
      </c>
      <c r="AO28" s="1">
        <v>0</v>
      </c>
      <c r="AP28" t="s">
        <v>31</v>
      </c>
      <c r="AQ28" t="s">
        <v>31</v>
      </c>
      <c r="AR28" t="s">
        <v>31</v>
      </c>
      <c r="AS28" t="s">
        <v>31</v>
      </c>
      <c r="AT28" s="1">
        <v>5</v>
      </c>
      <c r="AU28" t="s">
        <v>32</v>
      </c>
      <c r="AV28" t="s">
        <v>33</v>
      </c>
      <c r="AW28" s="10">
        <f t="shared" si="12"/>
        <v>2.5219907409336884E-2</v>
      </c>
      <c r="AX28" s="3">
        <f t="shared" si="13"/>
        <v>0</v>
      </c>
      <c r="AY28" s="3">
        <f t="shared" si="14"/>
        <v>36</v>
      </c>
      <c r="AZ28" s="3">
        <f t="shared" si="15"/>
        <v>19</v>
      </c>
      <c r="BA28" s="3">
        <f t="shared" si="16"/>
        <v>0.6052777777777778</v>
      </c>
    </row>
    <row r="29" spans="1:53">
      <c r="A29" s="9" t="s">
        <v>129</v>
      </c>
      <c r="B29" s="1">
        <v>66</v>
      </c>
      <c r="C29" s="1">
        <v>190</v>
      </c>
      <c r="D29" s="1">
        <v>45</v>
      </c>
      <c r="E29" s="1">
        <v>0</v>
      </c>
      <c r="F29" s="1">
        <v>0</v>
      </c>
      <c r="G29" s="1">
        <v>32850</v>
      </c>
      <c r="H29" s="1">
        <v>11464650.000605278</v>
      </c>
      <c r="I29" s="1">
        <v>0</v>
      </c>
      <c r="J29" s="1">
        <v>0</v>
      </c>
      <c r="K29" s="1">
        <v>1</v>
      </c>
      <c r="L29" s="1">
        <v>5</v>
      </c>
      <c r="M29" s="4" t="str">
        <f t="shared" si="4"/>
        <v>SIN</v>
      </c>
      <c r="N29" s="4" t="str">
        <f t="shared" si="5"/>
        <v>Central</v>
      </c>
      <c r="O29" s="1"/>
      <c r="P29" s="1">
        <v>1</v>
      </c>
      <c r="Q29" s="1">
        <v>200</v>
      </c>
      <c r="R29" s="4" t="str">
        <f t="shared" si="6"/>
        <v>151</v>
      </c>
      <c r="S29" s="4">
        <f>IFERROR(VLOOKUP(R29, REgionOf!$A$2:$B$58, 2, FALSE), "")</f>
        <v>-6.55</v>
      </c>
      <c r="T29" s="4">
        <f t="shared" si="0"/>
        <v>-113.55145499999999</v>
      </c>
      <c r="U29" s="4">
        <f t="shared" si="7"/>
        <v>1</v>
      </c>
      <c r="V29" s="4">
        <f t="shared" si="8"/>
        <v>7.5322000000000005</v>
      </c>
      <c r="W29" s="4">
        <f t="shared" si="9"/>
        <v>7.4539999999999997</v>
      </c>
      <c r="X29" s="4">
        <f t="shared" si="10"/>
        <v>1.0104910115374297</v>
      </c>
      <c r="Y29" s="4">
        <f>(H29+T29*F29)*((FactorPrefPesos*X29)^AH29)</f>
        <v>11464650.000605278</v>
      </c>
      <c r="Z29" s="4">
        <f>(H29+BA29/1000+T29*F29)*((FactorPrefPesos*X29)^AH29)</f>
        <v>11464650.001210555</v>
      </c>
      <c r="AA29" s="11">
        <f>Y29-AJ29</f>
        <v>0</v>
      </c>
      <c r="AB29" s="4">
        <f t="shared" si="11"/>
        <v>6.0527771711349487E-4</v>
      </c>
      <c r="AC29" s="1">
        <v>0</v>
      </c>
      <c r="AD29" s="1">
        <v>1.0104910115374295</v>
      </c>
      <c r="AE29" s="1">
        <v>1</v>
      </c>
      <c r="AF29" s="1">
        <v>7.5321999999999996</v>
      </c>
      <c r="AG29" s="1">
        <v>7.4539999999999997</v>
      </c>
      <c r="AH29" s="1">
        <v>0</v>
      </c>
      <c r="AI29" s="1">
        <v>0</v>
      </c>
      <c r="AJ29" s="1">
        <v>11464650.000605278</v>
      </c>
      <c r="AK29" s="1">
        <v>1</v>
      </c>
      <c r="AL29" s="1">
        <v>1</v>
      </c>
      <c r="AM29" s="2" t="s">
        <v>129</v>
      </c>
      <c r="AN29" s="2">
        <v>0</v>
      </c>
      <c r="AO29" s="1">
        <v>0</v>
      </c>
      <c r="AP29" t="s">
        <v>31</v>
      </c>
      <c r="AQ29" t="s">
        <v>31</v>
      </c>
      <c r="AR29" t="s">
        <v>31</v>
      </c>
      <c r="AS29" t="s">
        <v>31</v>
      </c>
      <c r="AT29" s="1">
        <v>5</v>
      </c>
      <c r="AU29" t="s">
        <v>32</v>
      </c>
      <c r="AV29" t="s">
        <v>33</v>
      </c>
      <c r="AW29" s="10">
        <f t="shared" si="12"/>
        <v>2.5219907409336884E-2</v>
      </c>
      <c r="AX29" s="3">
        <f t="shared" si="13"/>
        <v>0</v>
      </c>
      <c r="AY29" s="3">
        <f t="shared" si="14"/>
        <v>36</v>
      </c>
      <c r="AZ29" s="3">
        <f t="shared" si="15"/>
        <v>19</v>
      </c>
      <c r="BA29" s="3">
        <f t="shared" si="16"/>
        <v>0.6052777777777778</v>
      </c>
    </row>
    <row r="30" spans="1:53">
      <c r="A30" s="9" t="s">
        <v>130</v>
      </c>
      <c r="B30" s="1">
        <v>67</v>
      </c>
      <c r="C30" s="1">
        <v>190</v>
      </c>
      <c r="D30" s="1">
        <v>74</v>
      </c>
      <c r="E30" s="1">
        <v>0</v>
      </c>
      <c r="F30" s="1">
        <v>0</v>
      </c>
      <c r="G30" s="1">
        <v>29871</v>
      </c>
      <c r="H30" s="1">
        <v>11470464.000605278</v>
      </c>
      <c r="I30" s="1">
        <v>0</v>
      </c>
      <c r="J30" s="1">
        <v>0</v>
      </c>
      <c r="K30" s="1">
        <v>1</v>
      </c>
      <c r="L30" s="1">
        <v>5</v>
      </c>
      <c r="M30" s="4" t="str">
        <f t="shared" si="4"/>
        <v>SIN</v>
      </c>
      <c r="N30" s="4" t="str">
        <f t="shared" si="5"/>
        <v>Central</v>
      </c>
      <c r="O30" s="1"/>
      <c r="P30" s="1">
        <v>1</v>
      </c>
      <c r="Q30" s="1">
        <v>155</v>
      </c>
      <c r="R30" s="4" t="str">
        <f t="shared" si="6"/>
        <v>151</v>
      </c>
      <c r="S30" s="4">
        <f>IFERROR(VLOOKUP(R30, REgionOf!$A$2:$B$58, 2, FALSE), "")</f>
        <v>-6.55</v>
      </c>
      <c r="T30" s="4">
        <f t="shared" si="0"/>
        <v>-113.55145499999999</v>
      </c>
      <c r="U30" s="4">
        <f t="shared" si="7"/>
        <v>1</v>
      </c>
      <c r="V30" s="4">
        <f t="shared" si="8"/>
        <v>7.5322000000000005</v>
      </c>
      <c r="W30" s="4">
        <f t="shared" si="9"/>
        <v>7.4539999999999997</v>
      </c>
      <c r="X30" s="4">
        <f t="shared" si="10"/>
        <v>1.0104910115374297</v>
      </c>
      <c r="Y30" s="4">
        <f>(H30+T30*F30)*((FactorPrefPesos*X30)^AH30)</f>
        <v>11470464.000605278</v>
      </c>
      <c r="Z30" s="4">
        <f>(H30+BA30/1000+T30*F30)*((FactorPrefPesos*X30)^AH30)</f>
        <v>11470464.001210555</v>
      </c>
      <c r="AA30" s="11">
        <f>Y30-AJ30</f>
        <v>0</v>
      </c>
      <c r="AB30" s="4">
        <f t="shared" si="11"/>
        <v>6.0527771711349487E-4</v>
      </c>
      <c r="AC30" s="1">
        <v>0</v>
      </c>
      <c r="AD30" s="1">
        <v>1.0104910115374295</v>
      </c>
      <c r="AE30" s="1">
        <v>1</v>
      </c>
      <c r="AF30" s="1">
        <v>7.5321999999999996</v>
      </c>
      <c r="AG30" s="1">
        <v>7.4539999999999997</v>
      </c>
      <c r="AH30" s="1">
        <v>0</v>
      </c>
      <c r="AI30" s="1">
        <v>0</v>
      </c>
      <c r="AJ30" s="1">
        <v>11470464.000605278</v>
      </c>
      <c r="AK30" s="1">
        <v>1</v>
      </c>
      <c r="AL30" s="1">
        <v>1</v>
      </c>
      <c r="AM30" s="2" t="s">
        <v>130</v>
      </c>
      <c r="AN30" s="2">
        <v>0</v>
      </c>
      <c r="AO30" s="1">
        <v>0</v>
      </c>
      <c r="AP30" t="s">
        <v>31</v>
      </c>
      <c r="AQ30" t="s">
        <v>31</v>
      </c>
      <c r="AR30" t="s">
        <v>31</v>
      </c>
      <c r="AS30" t="s">
        <v>31</v>
      </c>
      <c r="AT30" s="1">
        <v>5</v>
      </c>
      <c r="AU30" t="s">
        <v>32</v>
      </c>
      <c r="AV30" t="s">
        <v>33</v>
      </c>
      <c r="AW30" s="10">
        <f t="shared" si="12"/>
        <v>2.5219907409336884E-2</v>
      </c>
      <c r="AX30" s="3">
        <f t="shared" si="13"/>
        <v>0</v>
      </c>
      <c r="AY30" s="3">
        <f t="shared" si="14"/>
        <v>36</v>
      </c>
      <c r="AZ30" s="3">
        <f t="shared" si="15"/>
        <v>19</v>
      </c>
      <c r="BA30" s="3">
        <f t="shared" si="16"/>
        <v>0.6052777777777778</v>
      </c>
    </row>
    <row r="31" spans="1:53">
      <c r="A31" s="9" t="s">
        <v>131</v>
      </c>
      <c r="B31" s="1">
        <v>68</v>
      </c>
      <c r="C31" s="1">
        <v>190</v>
      </c>
      <c r="D31" s="1">
        <v>74</v>
      </c>
      <c r="E31" s="1">
        <v>0</v>
      </c>
      <c r="F31" s="1">
        <v>0</v>
      </c>
      <c r="G31" s="1">
        <v>29871</v>
      </c>
      <c r="H31" s="1">
        <v>10424979.000605278</v>
      </c>
      <c r="I31" s="1">
        <v>0</v>
      </c>
      <c r="J31" s="1">
        <v>0</v>
      </c>
      <c r="K31" s="1">
        <v>1</v>
      </c>
      <c r="L31" s="1">
        <v>5</v>
      </c>
      <c r="M31" s="4" t="str">
        <f t="shared" si="4"/>
        <v>SIN</v>
      </c>
      <c r="N31" s="4" t="str">
        <f t="shared" si="5"/>
        <v>Central</v>
      </c>
      <c r="O31" s="1"/>
      <c r="P31" s="1">
        <v>1</v>
      </c>
      <c r="Q31" s="1">
        <v>155</v>
      </c>
      <c r="R31" s="4" t="str">
        <f t="shared" si="6"/>
        <v>151</v>
      </c>
      <c r="S31" s="4">
        <f>IFERROR(VLOOKUP(R31, REgionOf!$A$2:$B$58, 2, FALSE), "")</f>
        <v>-6.55</v>
      </c>
      <c r="T31" s="4">
        <f t="shared" si="0"/>
        <v>-113.55145499999999</v>
      </c>
      <c r="U31" s="4">
        <f t="shared" si="7"/>
        <v>1</v>
      </c>
      <c r="V31" s="4">
        <f t="shared" si="8"/>
        <v>7.5322000000000005</v>
      </c>
      <c r="W31" s="4">
        <f t="shared" si="9"/>
        <v>7.4539999999999997</v>
      </c>
      <c r="X31" s="4">
        <f t="shared" si="10"/>
        <v>1.0104910115374297</v>
      </c>
      <c r="Y31" s="4">
        <f>(H31+T31*F31)*((FactorPrefPesos*X31)^AH31)</f>
        <v>10424979.000605278</v>
      </c>
      <c r="Z31" s="4">
        <f>(H31+BA31/1000+T31*F31)*((FactorPrefPesos*X31)^AH31)</f>
        <v>10424979.001210555</v>
      </c>
      <c r="AA31" s="11">
        <f>Y31-AJ31</f>
        <v>0</v>
      </c>
      <c r="AB31" s="4">
        <f t="shared" si="11"/>
        <v>6.0527771711349487E-4</v>
      </c>
      <c r="AC31" s="1">
        <v>0</v>
      </c>
      <c r="AD31" s="1">
        <v>1.0104910115374295</v>
      </c>
      <c r="AE31" s="1">
        <v>1</v>
      </c>
      <c r="AF31" s="1">
        <v>7.5321999999999996</v>
      </c>
      <c r="AG31" s="1">
        <v>7.4539999999999997</v>
      </c>
      <c r="AH31" s="1">
        <v>0</v>
      </c>
      <c r="AI31" s="1">
        <v>0</v>
      </c>
      <c r="AJ31" s="1">
        <v>10424979.000605278</v>
      </c>
      <c r="AK31" s="1">
        <v>1</v>
      </c>
      <c r="AL31" s="1">
        <v>1</v>
      </c>
      <c r="AM31" s="2" t="s">
        <v>131</v>
      </c>
      <c r="AN31" s="2">
        <v>0</v>
      </c>
      <c r="AO31" s="1">
        <v>0</v>
      </c>
      <c r="AP31" t="s">
        <v>31</v>
      </c>
      <c r="AQ31" t="s">
        <v>31</v>
      </c>
      <c r="AR31" t="s">
        <v>31</v>
      </c>
      <c r="AS31" t="s">
        <v>31</v>
      </c>
      <c r="AT31" s="1">
        <v>5</v>
      </c>
      <c r="AU31" t="s">
        <v>32</v>
      </c>
      <c r="AV31" t="s">
        <v>33</v>
      </c>
      <c r="AW31" s="10">
        <f t="shared" si="12"/>
        <v>2.5219907409336884E-2</v>
      </c>
      <c r="AX31" s="3">
        <f t="shared" si="13"/>
        <v>0</v>
      </c>
      <c r="AY31" s="3">
        <f t="shared" si="14"/>
        <v>36</v>
      </c>
      <c r="AZ31" s="3">
        <f t="shared" si="15"/>
        <v>19</v>
      </c>
      <c r="BA31" s="3">
        <f t="shared" si="16"/>
        <v>0.6052777777777778</v>
      </c>
    </row>
    <row r="32" spans="1:53">
      <c r="A32" s="9" t="s">
        <v>132</v>
      </c>
      <c r="B32" s="1">
        <v>69</v>
      </c>
      <c r="C32" s="1">
        <v>190</v>
      </c>
      <c r="D32" s="1">
        <v>7</v>
      </c>
      <c r="E32" s="1">
        <v>0</v>
      </c>
      <c r="F32" s="1">
        <v>0</v>
      </c>
      <c r="G32" s="1">
        <v>30222</v>
      </c>
      <c r="H32" s="1">
        <v>11695914.000605278</v>
      </c>
      <c r="I32" s="1">
        <v>0</v>
      </c>
      <c r="J32" s="1">
        <v>0</v>
      </c>
      <c r="K32" s="1">
        <v>1</v>
      </c>
      <c r="L32" s="1">
        <v>5</v>
      </c>
      <c r="M32" s="4" t="str">
        <f t="shared" si="4"/>
        <v>SIN</v>
      </c>
      <c r="N32" s="4" t="str">
        <f t="shared" si="5"/>
        <v>Central</v>
      </c>
      <c r="O32" s="1"/>
      <c r="P32" s="1">
        <v>1</v>
      </c>
      <c r="Q32" s="1">
        <v>307</v>
      </c>
      <c r="R32" s="4" t="str">
        <f t="shared" si="6"/>
        <v>151</v>
      </c>
      <c r="S32" s="4">
        <f>IFERROR(VLOOKUP(R32, REgionOf!$A$2:$B$58, 2, FALSE), "")</f>
        <v>-6.55</v>
      </c>
      <c r="T32" s="4">
        <f t="shared" si="0"/>
        <v>-113.55145499999999</v>
      </c>
      <c r="U32" s="4">
        <f t="shared" si="7"/>
        <v>1</v>
      </c>
      <c r="V32" s="4">
        <f t="shared" si="8"/>
        <v>7.5322000000000005</v>
      </c>
      <c r="W32" s="4">
        <f t="shared" si="9"/>
        <v>7.4539999999999997</v>
      </c>
      <c r="X32" s="4">
        <f t="shared" si="10"/>
        <v>1.0104910115374297</v>
      </c>
      <c r="Y32" s="4">
        <f>(H32+T32*F32)*((FactorPrefPesos*X32)^AH32)</f>
        <v>11695914.000605278</v>
      </c>
      <c r="Z32" s="4">
        <f>(H32+BA32/1000+T32*F32)*((FactorPrefPesos*X32)^AH32)</f>
        <v>11695914.001210555</v>
      </c>
      <c r="AA32" s="11">
        <f>Y32-AJ32</f>
        <v>0</v>
      </c>
      <c r="AB32" s="4">
        <f t="shared" si="11"/>
        <v>6.0527771711349487E-4</v>
      </c>
      <c r="AC32" s="1">
        <v>0</v>
      </c>
      <c r="AD32" s="1">
        <v>1.0104910115374295</v>
      </c>
      <c r="AE32" s="1">
        <v>1</v>
      </c>
      <c r="AF32" s="1">
        <v>7.5321999999999996</v>
      </c>
      <c r="AG32" s="1">
        <v>7.4539999999999997</v>
      </c>
      <c r="AH32" s="1">
        <v>0</v>
      </c>
      <c r="AI32" s="1">
        <v>0</v>
      </c>
      <c r="AJ32" s="1">
        <v>11695914.000605278</v>
      </c>
      <c r="AK32" s="1">
        <v>1</v>
      </c>
      <c r="AL32" s="1">
        <v>1</v>
      </c>
      <c r="AM32" s="2" t="s">
        <v>132</v>
      </c>
      <c r="AN32" s="2">
        <v>0</v>
      </c>
      <c r="AO32" s="1">
        <v>0</v>
      </c>
      <c r="AP32" t="s">
        <v>31</v>
      </c>
      <c r="AQ32" t="s">
        <v>31</v>
      </c>
      <c r="AR32" t="s">
        <v>31</v>
      </c>
      <c r="AS32" t="s">
        <v>31</v>
      </c>
      <c r="AT32" s="1">
        <v>5</v>
      </c>
      <c r="AU32" t="s">
        <v>32</v>
      </c>
      <c r="AV32" t="s">
        <v>33</v>
      </c>
      <c r="AW32" s="10">
        <f t="shared" si="12"/>
        <v>2.5219907409336884E-2</v>
      </c>
      <c r="AX32" s="3">
        <f t="shared" si="13"/>
        <v>0</v>
      </c>
      <c r="AY32" s="3">
        <f t="shared" si="14"/>
        <v>36</v>
      </c>
      <c r="AZ32" s="3">
        <f t="shared" si="15"/>
        <v>19</v>
      </c>
      <c r="BA32" s="3">
        <f t="shared" si="16"/>
        <v>0.6052777777777778</v>
      </c>
    </row>
    <row r="33" spans="1:53">
      <c r="A33" s="9" t="s">
        <v>133</v>
      </c>
      <c r="B33" s="1">
        <v>1</v>
      </c>
      <c r="C33" s="1">
        <v>72</v>
      </c>
      <c r="D33" s="1">
        <v>392</v>
      </c>
      <c r="E33" s="1">
        <v>0</v>
      </c>
      <c r="F33" s="1">
        <v>1617376</v>
      </c>
      <c r="G33" s="1">
        <v>1617376</v>
      </c>
      <c r="H33" s="1">
        <v>1243115193.6005921</v>
      </c>
      <c r="I33" s="1">
        <v>0</v>
      </c>
      <c r="J33" s="1">
        <v>0</v>
      </c>
      <c r="K33" s="1">
        <v>1</v>
      </c>
      <c r="L33" s="1">
        <v>4</v>
      </c>
      <c r="M33" s="4" t="str">
        <f t="shared" si="4"/>
        <v>SIN</v>
      </c>
      <c r="N33" s="4" t="str">
        <f t="shared" si="5"/>
        <v>Noreste</v>
      </c>
      <c r="O33" s="1"/>
      <c r="P33" s="1">
        <v>3</v>
      </c>
      <c r="Q33" s="1">
        <v>1</v>
      </c>
      <c r="R33" s="4" t="str">
        <f t="shared" si="6"/>
        <v>143</v>
      </c>
      <c r="S33" s="4">
        <f>IFERROR(VLOOKUP(R33, REgionOf!$A$2:$B$58, 2, FALSE), "")</f>
        <v>6.38</v>
      </c>
      <c r="T33" s="4">
        <f t="shared" si="0"/>
        <v>110.60431799999999</v>
      </c>
      <c r="U33" s="4">
        <f t="shared" si="7"/>
        <v>0.33333333333333331</v>
      </c>
      <c r="V33" s="4">
        <f t="shared" si="8"/>
        <v>7.082066666666667</v>
      </c>
      <c r="W33" s="4">
        <f t="shared" si="9"/>
        <v>7.0124666666666666</v>
      </c>
      <c r="X33" s="4">
        <f t="shared" si="10"/>
        <v>1.0099251808683583</v>
      </c>
      <c r="Y33" s="4">
        <f>(H33+T33*F33)*((FactorPrefPesos*X33)^AH33)</f>
        <v>1450478785.6543443</v>
      </c>
      <c r="Z33" s="4">
        <f>(H33+BA33/1000+T33*F33)*((FactorPrefPesos*X33)^AH33)</f>
        <v>1450478785.6549482</v>
      </c>
      <c r="AA33" s="11">
        <f>Y33-AJ33</f>
        <v>0</v>
      </c>
      <c r="AB33" s="4">
        <f t="shared" si="11"/>
        <v>6.0391426086425781E-4</v>
      </c>
      <c r="AC33" s="1">
        <v>0</v>
      </c>
      <c r="AD33" s="1">
        <v>1.0099251808683583</v>
      </c>
      <c r="AE33" s="1">
        <v>0.33333333333333331</v>
      </c>
      <c r="AF33" s="1">
        <v>7.082066666666667</v>
      </c>
      <c r="AG33" s="1">
        <v>7.0124666666666666</v>
      </c>
      <c r="AH33" s="1">
        <v>1</v>
      </c>
      <c r="AI33" s="1">
        <v>0</v>
      </c>
      <c r="AJ33" s="1">
        <v>1450478785.6543443</v>
      </c>
      <c r="AK33" s="1">
        <v>1</v>
      </c>
      <c r="AL33" s="1">
        <v>1</v>
      </c>
      <c r="AM33" s="2" t="s">
        <v>133</v>
      </c>
      <c r="AN33" s="2">
        <v>0</v>
      </c>
      <c r="AO33" s="1">
        <v>0</v>
      </c>
      <c r="AP33" t="s">
        <v>31</v>
      </c>
      <c r="AQ33" t="s">
        <v>31</v>
      </c>
      <c r="AR33" t="s">
        <v>31</v>
      </c>
      <c r="AS33" t="s">
        <v>31</v>
      </c>
      <c r="AT33" s="1">
        <v>4</v>
      </c>
      <c r="AU33" t="s">
        <v>32</v>
      </c>
      <c r="AV33" t="s">
        <v>39</v>
      </c>
      <c r="AW33" s="10">
        <f t="shared" si="12"/>
        <v>2.4675925924384501E-2</v>
      </c>
      <c r="AX33" s="3">
        <f t="shared" si="13"/>
        <v>0</v>
      </c>
      <c r="AY33" s="3">
        <f t="shared" si="14"/>
        <v>35</v>
      </c>
      <c r="AZ33" s="3">
        <f t="shared" si="15"/>
        <v>32</v>
      </c>
      <c r="BA33" s="3">
        <f t="shared" si="16"/>
        <v>0.59222222222222221</v>
      </c>
    </row>
    <row r="34" spans="1:53">
      <c r="A34" s="9" t="s">
        <v>134</v>
      </c>
      <c r="B34" s="1">
        <v>2</v>
      </c>
      <c r="C34" s="1">
        <v>72</v>
      </c>
      <c r="D34" s="1">
        <v>234</v>
      </c>
      <c r="E34" s="1">
        <v>0</v>
      </c>
      <c r="F34" s="1">
        <v>940877</v>
      </c>
      <c r="G34" s="1">
        <v>940877</v>
      </c>
      <c r="H34" s="1">
        <v>749126267.40059221</v>
      </c>
      <c r="I34" s="1">
        <v>0</v>
      </c>
      <c r="J34" s="1">
        <v>0</v>
      </c>
      <c r="K34" s="1">
        <v>1</v>
      </c>
      <c r="L34" s="1">
        <v>4</v>
      </c>
      <c r="M34" s="4" t="str">
        <f t="shared" si="4"/>
        <v>SIN</v>
      </c>
      <c r="N34" s="4" t="str">
        <f t="shared" si="5"/>
        <v>Noreste</v>
      </c>
      <c r="O34" s="1"/>
      <c r="P34" s="1">
        <v>3</v>
      </c>
      <c r="Q34" s="1">
        <v>1</v>
      </c>
      <c r="R34" s="4" t="str">
        <f t="shared" si="6"/>
        <v>143</v>
      </c>
      <c r="S34" s="4">
        <f>IFERROR(VLOOKUP(R34, REgionOf!$A$2:$B$58, 2, FALSE), "")</f>
        <v>6.38</v>
      </c>
      <c r="T34" s="4">
        <f t="shared" si="0"/>
        <v>110.60431799999999</v>
      </c>
      <c r="U34" s="4">
        <f t="shared" si="7"/>
        <v>0.33333333333333331</v>
      </c>
      <c r="V34" s="4">
        <f t="shared" si="8"/>
        <v>7.082066666666667</v>
      </c>
      <c r="W34" s="4">
        <f t="shared" si="9"/>
        <v>7.0124666666666666</v>
      </c>
      <c r="X34" s="4">
        <f t="shared" si="10"/>
        <v>1.0099251808683583</v>
      </c>
      <c r="Y34" s="4">
        <f>(H34+T34*F34)*((FactorPrefPesos*X34)^AH34)</f>
        <v>870275998.58175826</v>
      </c>
      <c r="Z34" s="4">
        <f>(H34+BA34/1000+T34*F34)*((FactorPrefPesos*X34)^AH34)</f>
        <v>870275998.58236241</v>
      </c>
      <c r="AA34" s="11">
        <f>Y34-AJ34</f>
        <v>0</v>
      </c>
      <c r="AB34" s="4">
        <f t="shared" si="11"/>
        <v>6.0403347015380859E-4</v>
      </c>
      <c r="AC34" s="1">
        <v>0</v>
      </c>
      <c r="AD34" s="1">
        <v>1.0099251808683583</v>
      </c>
      <c r="AE34" s="1">
        <v>0.33333333333333331</v>
      </c>
      <c r="AF34" s="1">
        <v>7.082066666666667</v>
      </c>
      <c r="AG34" s="1">
        <v>7.0124666666666666</v>
      </c>
      <c r="AH34" s="1">
        <v>1</v>
      </c>
      <c r="AI34" s="1">
        <v>0</v>
      </c>
      <c r="AJ34" s="1">
        <v>870275998.58175838</v>
      </c>
      <c r="AK34" s="1">
        <v>1</v>
      </c>
      <c r="AL34" s="1">
        <v>1</v>
      </c>
      <c r="AM34" s="2" t="s">
        <v>134</v>
      </c>
      <c r="AN34" s="2">
        <v>0</v>
      </c>
      <c r="AO34" s="1">
        <v>0</v>
      </c>
      <c r="AP34" t="s">
        <v>31</v>
      </c>
      <c r="AQ34" t="s">
        <v>31</v>
      </c>
      <c r="AR34" t="s">
        <v>31</v>
      </c>
      <c r="AS34" t="s">
        <v>31</v>
      </c>
      <c r="AT34" s="1">
        <v>4</v>
      </c>
      <c r="AU34" t="s">
        <v>32</v>
      </c>
      <c r="AV34" t="s">
        <v>39</v>
      </c>
      <c r="AW34" s="10">
        <f t="shared" si="12"/>
        <v>2.4675925924384501E-2</v>
      </c>
      <c r="AX34" s="3">
        <f t="shared" si="13"/>
        <v>0</v>
      </c>
      <c r="AY34" s="3">
        <f t="shared" si="14"/>
        <v>35</v>
      </c>
      <c r="AZ34" s="3">
        <f t="shared" si="15"/>
        <v>32</v>
      </c>
      <c r="BA34" s="3">
        <f t="shared" si="16"/>
        <v>0.59222222222222221</v>
      </c>
    </row>
    <row r="35" spans="1:53">
      <c r="A35" s="9" t="s">
        <v>135</v>
      </c>
      <c r="B35" s="1">
        <v>3</v>
      </c>
      <c r="C35" s="1">
        <v>72</v>
      </c>
      <c r="D35" s="1">
        <v>332</v>
      </c>
      <c r="E35" s="1">
        <v>0</v>
      </c>
      <c r="F35" s="1">
        <v>1375635</v>
      </c>
      <c r="G35" s="1">
        <v>1375635</v>
      </c>
      <c r="H35" s="1">
        <v>1065773495.1605922</v>
      </c>
      <c r="I35" s="1">
        <v>0</v>
      </c>
      <c r="J35" s="1">
        <v>0</v>
      </c>
      <c r="K35" s="1">
        <v>1</v>
      </c>
      <c r="L35" s="1">
        <v>4</v>
      </c>
      <c r="M35" s="4" t="str">
        <f t="shared" si="4"/>
        <v>SIN</v>
      </c>
      <c r="N35" s="4" t="str">
        <f t="shared" si="5"/>
        <v>Noreste</v>
      </c>
      <c r="O35" s="1"/>
      <c r="P35" s="1">
        <v>3</v>
      </c>
      <c r="Q35" s="1">
        <v>1</v>
      </c>
      <c r="R35" s="4" t="str">
        <f t="shared" si="6"/>
        <v>143</v>
      </c>
      <c r="S35" s="4">
        <f>IFERROR(VLOOKUP(R35, REgionOf!$A$2:$B$58, 2, FALSE), "")</f>
        <v>6.38</v>
      </c>
      <c r="T35" s="4">
        <f t="shared" si="0"/>
        <v>110.60431799999999</v>
      </c>
      <c r="U35" s="4">
        <f t="shared" si="7"/>
        <v>0.33333333333333331</v>
      </c>
      <c r="V35" s="4">
        <f t="shared" si="8"/>
        <v>7.082066666666667</v>
      </c>
      <c r="W35" s="4">
        <f t="shared" si="9"/>
        <v>7.0124666666666666</v>
      </c>
      <c r="X35" s="4">
        <f t="shared" si="10"/>
        <v>1.0099251808683583</v>
      </c>
      <c r="Y35" s="4">
        <f>(H35+T35*F35)*((FactorPrefPesos*X35)^AH35)</f>
        <v>1242312916.6356018</v>
      </c>
      <c r="Z35" s="4">
        <f>(H35+BA35/1000+T35*F35)*((FactorPrefPesos*X35)^AH35)</f>
        <v>1242312916.6362059</v>
      </c>
      <c r="AA35" s="11">
        <f>Y35-AJ35</f>
        <v>0</v>
      </c>
      <c r="AB35" s="4">
        <f t="shared" si="11"/>
        <v>6.0391426086425781E-4</v>
      </c>
      <c r="AC35" s="1">
        <v>0</v>
      </c>
      <c r="AD35" s="1">
        <v>1.0099251808683583</v>
      </c>
      <c r="AE35" s="1">
        <v>0.33333333333333331</v>
      </c>
      <c r="AF35" s="1">
        <v>7.082066666666667</v>
      </c>
      <c r="AG35" s="1">
        <v>7.0124666666666666</v>
      </c>
      <c r="AH35" s="1">
        <v>1</v>
      </c>
      <c r="AI35" s="1">
        <v>0</v>
      </c>
      <c r="AJ35" s="1">
        <v>1242312916.635602</v>
      </c>
      <c r="AK35" s="1">
        <v>1</v>
      </c>
      <c r="AL35" s="1">
        <v>1</v>
      </c>
      <c r="AM35" s="2" t="s">
        <v>135</v>
      </c>
      <c r="AN35" s="2">
        <v>0</v>
      </c>
      <c r="AO35" s="1">
        <v>0</v>
      </c>
      <c r="AP35" t="s">
        <v>31</v>
      </c>
      <c r="AQ35" t="s">
        <v>31</v>
      </c>
      <c r="AR35" t="s">
        <v>31</v>
      </c>
      <c r="AS35" t="s">
        <v>31</v>
      </c>
      <c r="AT35" s="1">
        <v>4</v>
      </c>
      <c r="AU35" t="s">
        <v>32</v>
      </c>
      <c r="AV35" t="s">
        <v>39</v>
      </c>
      <c r="AW35" s="10">
        <f t="shared" si="12"/>
        <v>2.4675925924384501E-2</v>
      </c>
      <c r="AX35" s="3">
        <f t="shared" si="13"/>
        <v>0</v>
      </c>
      <c r="AY35" s="3">
        <f t="shared" si="14"/>
        <v>35</v>
      </c>
      <c r="AZ35" s="3">
        <f t="shared" si="15"/>
        <v>32</v>
      </c>
      <c r="BA35" s="3">
        <f t="shared" si="16"/>
        <v>0.59222222222222221</v>
      </c>
    </row>
    <row r="36" spans="1:53">
      <c r="A36" s="9" t="s">
        <v>136</v>
      </c>
      <c r="B36" s="1">
        <v>4</v>
      </c>
      <c r="C36" s="1">
        <v>72</v>
      </c>
      <c r="D36" s="1">
        <v>174</v>
      </c>
      <c r="E36" s="1">
        <v>0</v>
      </c>
      <c r="F36" s="1">
        <v>698102</v>
      </c>
      <c r="G36" s="1">
        <v>698102</v>
      </c>
      <c r="H36" s="1">
        <v>560226855.00059223</v>
      </c>
      <c r="I36" s="1">
        <v>0</v>
      </c>
      <c r="J36" s="1">
        <v>0</v>
      </c>
      <c r="K36" s="1">
        <v>1</v>
      </c>
      <c r="L36" s="1">
        <v>4</v>
      </c>
      <c r="M36" s="4" t="str">
        <f t="shared" si="4"/>
        <v>SIN</v>
      </c>
      <c r="N36" s="4" t="str">
        <f t="shared" si="5"/>
        <v>Noreste</v>
      </c>
      <c r="O36" s="1"/>
      <c r="P36" s="1">
        <v>3</v>
      </c>
      <c r="Q36" s="1">
        <v>1</v>
      </c>
      <c r="R36" s="4" t="str">
        <f t="shared" si="6"/>
        <v>143</v>
      </c>
      <c r="S36" s="4">
        <f>IFERROR(VLOOKUP(R36, REgionOf!$A$2:$B$58, 2, FALSE), "")</f>
        <v>6.38</v>
      </c>
      <c r="T36" s="4">
        <f t="shared" si="0"/>
        <v>110.60431799999999</v>
      </c>
      <c r="U36" s="4">
        <f t="shared" si="7"/>
        <v>0.33333333333333331</v>
      </c>
      <c r="V36" s="4">
        <f t="shared" si="8"/>
        <v>7.082066666666667</v>
      </c>
      <c r="W36" s="4">
        <f t="shared" si="9"/>
        <v>7.0124666666666666</v>
      </c>
      <c r="X36" s="4">
        <f t="shared" si="10"/>
        <v>1.0099251808683583</v>
      </c>
      <c r="Y36" s="4">
        <f>(H36+T36*F36)*((FactorPrefPesos*X36)^AH36)</f>
        <v>650204323.98157549</v>
      </c>
      <c r="Z36" s="4">
        <f>(H36+BA36/1000+T36*F36)*((FactorPrefPesos*X36)^AH36)</f>
        <v>650204323.98217964</v>
      </c>
      <c r="AA36" s="11">
        <f>Y36-AJ36</f>
        <v>0</v>
      </c>
      <c r="AB36" s="4">
        <f t="shared" si="11"/>
        <v>6.0415267944335938E-4</v>
      </c>
      <c r="AC36" s="1">
        <v>0</v>
      </c>
      <c r="AD36" s="1">
        <v>1.0099251808683583</v>
      </c>
      <c r="AE36" s="1">
        <v>0.33333333333333331</v>
      </c>
      <c r="AF36" s="1">
        <v>7.082066666666667</v>
      </c>
      <c r="AG36" s="1">
        <v>7.0124666666666666</v>
      </c>
      <c r="AH36" s="1">
        <v>1</v>
      </c>
      <c r="AI36" s="1">
        <v>0</v>
      </c>
      <c r="AJ36" s="1">
        <v>650204323.98157549</v>
      </c>
      <c r="AK36" s="1">
        <v>1</v>
      </c>
      <c r="AL36" s="1">
        <v>1</v>
      </c>
      <c r="AM36" s="2" t="s">
        <v>136</v>
      </c>
      <c r="AN36" s="2">
        <v>0</v>
      </c>
      <c r="AO36" s="1">
        <v>0</v>
      </c>
      <c r="AP36" t="s">
        <v>31</v>
      </c>
      <c r="AQ36" t="s">
        <v>31</v>
      </c>
      <c r="AR36" t="s">
        <v>31</v>
      </c>
      <c r="AS36" t="s">
        <v>31</v>
      </c>
      <c r="AT36" s="1">
        <v>4</v>
      </c>
      <c r="AU36" t="s">
        <v>32</v>
      </c>
      <c r="AV36" t="s">
        <v>39</v>
      </c>
      <c r="AW36" s="10">
        <f t="shared" si="12"/>
        <v>2.4675925924384501E-2</v>
      </c>
      <c r="AX36" s="3">
        <f t="shared" si="13"/>
        <v>0</v>
      </c>
      <c r="AY36" s="3">
        <f t="shared" si="14"/>
        <v>35</v>
      </c>
      <c r="AZ36" s="3">
        <f t="shared" si="15"/>
        <v>32</v>
      </c>
      <c r="BA36" s="3">
        <f t="shared" si="16"/>
        <v>0.59222222222222221</v>
      </c>
    </row>
    <row r="37" spans="1:53">
      <c r="A37" s="9" t="s">
        <v>137</v>
      </c>
      <c r="B37" s="1">
        <v>5</v>
      </c>
      <c r="C37" s="1">
        <v>72</v>
      </c>
      <c r="D37" s="1">
        <v>158</v>
      </c>
      <c r="E37" s="1">
        <v>0</v>
      </c>
      <c r="F37" s="1">
        <v>668510</v>
      </c>
      <c r="G37" s="1">
        <v>668510</v>
      </c>
      <c r="H37" s="1">
        <v>511611468.30059224</v>
      </c>
      <c r="I37" s="1">
        <v>0</v>
      </c>
      <c r="J37" s="1">
        <v>0</v>
      </c>
      <c r="K37" s="1">
        <v>1</v>
      </c>
      <c r="L37" s="1">
        <v>4</v>
      </c>
      <c r="M37" s="4" t="str">
        <f t="shared" si="4"/>
        <v>SIN</v>
      </c>
      <c r="N37" s="4" t="str">
        <f t="shared" si="5"/>
        <v>Noreste</v>
      </c>
      <c r="O37" s="1"/>
      <c r="P37" s="1">
        <v>3</v>
      </c>
      <c r="Q37" s="1">
        <v>1</v>
      </c>
      <c r="R37" s="4" t="str">
        <f t="shared" si="6"/>
        <v>143</v>
      </c>
      <c r="S37" s="4">
        <f>IFERROR(VLOOKUP(R37, REgionOf!$A$2:$B$58, 2, FALSE), "")</f>
        <v>6.38</v>
      </c>
      <c r="T37" s="4">
        <f t="shared" si="0"/>
        <v>110.60431799999999</v>
      </c>
      <c r="U37" s="4">
        <f t="shared" si="7"/>
        <v>0.33333333333333331</v>
      </c>
      <c r="V37" s="4">
        <f t="shared" si="8"/>
        <v>7.082066666666667</v>
      </c>
      <c r="W37" s="4">
        <f t="shared" si="9"/>
        <v>7.0124666666666666</v>
      </c>
      <c r="X37" s="4">
        <f t="shared" si="10"/>
        <v>1.0099251808683583</v>
      </c>
      <c r="Y37" s="4">
        <f>(H37+T37*F37)*((FactorPrefPesos*X37)^AH37)</f>
        <v>597276898.73748708</v>
      </c>
      <c r="Z37" s="4">
        <f>(H37+BA37/1000+T37*F37)*((FactorPrefPesos*X37)^AH37)</f>
        <v>597276898.73809123</v>
      </c>
      <c r="AA37" s="11">
        <f>Y37-AJ37</f>
        <v>0</v>
      </c>
      <c r="AB37" s="4">
        <f t="shared" si="11"/>
        <v>6.0415267944335938E-4</v>
      </c>
      <c r="AC37" s="1">
        <v>0</v>
      </c>
      <c r="AD37" s="1">
        <v>1.0099251808683583</v>
      </c>
      <c r="AE37" s="1">
        <v>0.33333333333333331</v>
      </c>
      <c r="AF37" s="1">
        <v>7.082066666666667</v>
      </c>
      <c r="AG37" s="1">
        <v>7.0124666666666666</v>
      </c>
      <c r="AH37" s="1">
        <v>1</v>
      </c>
      <c r="AI37" s="1">
        <v>0</v>
      </c>
      <c r="AJ37" s="1">
        <v>597276898.73748708</v>
      </c>
      <c r="AK37" s="1">
        <v>1</v>
      </c>
      <c r="AL37" s="1">
        <v>1</v>
      </c>
      <c r="AM37" s="2" t="s">
        <v>137</v>
      </c>
      <c r="AN37" s="2">
        <v>0</v>
      </c>
      <c r="AO37" s="1">
        <v>0</v>
      </c>
      <c r="AP37" t="s">
        <v>31</v>
      </c>
      <c r="AQ37" t="s">
        <v>31</v>
      </c>
      <c r="AR37" t="s">
        <v>31</v>
      </c>
      <c r="AS37" t="s">
        <v>31</v>
      </c>
      <c r="AT37" s="1">
        <v>4</v>
      </c>
      <c r="AU37" t="s">
        <v>32</v>
      </c>
      <c r="AV37" t="s">
        <v>39</v>
      </c>
      <c r="AW37" s="10">
        <f t="shared" si="12"/>
        <v>2.4675925924384501E-2</v>
      </c>
      <c r="AX37" s="3">
        <f t="shared" si="13"/>
        <v>0</v>
      </c>
      <c r="AY37" s="3">
        <f t="shared" si="14"/>
        <v>35</v>
      </c>
      <c r="AZ37" s="3">
        <f t="shared" si="15"/>
        <v>32</v>
      </c>
      <c r="BA37" s="3">
        <f t="shared" si="16"/>
        <v>0.59222222222222221</v>
      </c>
    </row>
    <row r="38" spans="1:53">
      <c r="A38" s="9" t="s">
        <v>138</v>
      </c>
      <c r="B38" s="1">
        <v>6</v>
      </c>
      <c r="C38" s="1">
        <v>72</v>
      </c>
      <c r="D38" s="1">
        <v>60</v>
      </c>
      <c r="E38" s="1">
        <v>0</v>
      </c>
      <c r="F38" s="1">
        <v>241250</v>
      </c>
      <c r="G38" s="1">
        <v>241250</v>
      </c>
      <c r="H38" s="1">
        <v>226533750.00059223</v>
      </c>
      <c r="I38" s="1">
        <v>0</v>
      </c>
      <c r="J38" s="1">
        <v>0</v>
      </c>
      <c r="K38" s="1">
        <v>1</v>
      </c>
      <c r="L38" s="1">
        <v>4</v>
      </c>
      <c r="M38" s="4" t="str">
        <f t="shared" si="4"/>
        <v>SIN</v>
      </c>
      <c r="N38" s="4" t="str">
        <f t="shared" si="5"/>
        <v>Noreste</v>
      </c>
      <c r="O38" s="1"/>
      <c r="P38" s="1">
        <v>3</v>
      </c>
      <c r="Q38" s="1">
        <v>1</v>
      </c>
      <c r="R38" s="4" t="str">
        <f t="shared" si="6"/>
        <v>143</v>
      </c>
      <c r="S38" s="4">
        <f>IFERROR(VLOOKUP(R38, REgionOf!$A$2:$B$58, 2, FALSE), "")</f>
        <v>6.38</v>
      </c>
      <c r="T38" s="4">
        <f t="shared" si="0"/>
        <v>110.60431799999999</v>
      </c>
      <c r="U38" s="4">
        <f t="shared" si="7"/>
        <v>0.33333333333333331</v>
      </c>
      <c r="V38" s="4">
        <f t="shared" si="8"/>
        <v>7.082066666666667</v>
      </c>
      <c r="W38" s="4">
        <f t="shared" si="9"/>
        <v>7.0124666666666666</v>
      </c>
      <c r="X38" s="4">
        <f t="shared" si="10"/>
        <v>1.0099251808683583</v>
      </c>
      <c r="Y38" s="4">
        <f>(H38+T38*F38)*((FactorPrefPesos*X38)^AH38)</f>
        <v>258287569.32265586</v>
      </c>
      <c r="Z38" s="4">
        <f>(H38+BA38/1000+T38*F38)*((FactorPrefPesos*X38)^AH38)</f>
        <v>258287569.32325995</v>
      </c>
      <c r="AA38" s="11">
        <f>Y38-AJ38</f>
        <v>0</v>
      </c>
      <c r="AB38" s="4">
        <f t="shared" si="11"/>
        <v>6.0409307479858398E-4</v>
      </c>
      <c r="AC38" s="1">
        <v>0</v>
      </c>
      <c r="AD38" s="1">
        <v>1.0099251808683583</v>
      </c>
      <c r="AE38" s="1">
        <v>0.33333333333333331</v>
      </c>
      <c r="AF38" s="1">
        <v>7.082066666666667</v>
      </c>
      <c r="AG38" s="1">
        <v>7.0124666666666666</v>
      </c>
      <c r="AH38" s="1">
        <v>1</v>
      </c>
      <c r="AI38" s="1">
        <v>0</v>
      </c>
      <c r="AJ38" s="1">
        <v>258287569.32265586</v>
      </c>
      <c r="AK38" s="1">
        <v>1</v>
      </c>
      <c r="AL38" s="1">
        <v>1</v>
      </c>
      <c r="AM38" s="2" t="s">
        <v>138</v>
      </c>
      <c r="AN38" s="2">
        <v>0</v>
      </c>
      <c r="AO38" s="1">
        <v>0</v>
      </c>
      <c r="AP38" t="s">
        <v>31</v>
      </c>
      <c r="AQ38" t="s">
        <v>31</v>
      </c>
      <c r="AR38" t="s">
        <v>31</v>
      </c>
      <c r="AS38" t="s">
        <v>31</v>
      </c>
      <c r="AT38" s="1">
        <v>4</v>
      </c>
      <c r="AU38" t="s">
        <v>32</v>
      </c>
      <c r="AV38" t="s">
        <v>39</v>
      </c>
      <c r="AW38" s="10">
        <f t="shared" si="12"/>
        <v>2.4675925924384501E-2</v>
      </c>
      <c r="AX38" s="3">
        <f t="shared" si="13"/>
        <v>0</v>
      </c>
      <c r="AY38" s="3">
        <f t="shared" si="14"/>
        <v>35</v>
      </c>
      <c r="AZ38" s="3">
        <f t="shared" si="15"/>
        <v>32</v>
      </c>
      <c r="BA38" s="3">
        <f t="shared" si="16"/>
        <v>0.59222222222222221</v>
      </c>
    </row>
    <row r="39" spans="1:53">
      <c r="A39" s="9" t="s">
        <v>139</v>
      </c>
      <c r="B39" s="1">
        <v>7</v>
      </c>
      <c r="C39" s="1">
        <v>72</v>
      </c>
      <c r="D39" s="1">
        <v>158</v>
      </c>
      <c r="E39" s="1">
        <v>0</v>
      </c>
      <c r="F39" s="1">
        <v>668510</v>
      </c>
      <c r="G39" s="1">
        <v>668510</v>
      </c>
      <c r="H39" s="1">
        <v>511912298.25059223</v>
      </c>
      <c r="I39" s="1">
        <v>0</v>
      </c>
      <c r="J39" s="1">
        <v>0</v>
      </c>
      <c r="K39" s="1">
        <v>1</v>
      </c>
      <c r="L39" s="1">
        <v>4</v>
      </c>
      <c r="M39" s="4" t="str">
        <f t="shared" si="4"/>
        <v>SIN</v>
      </c>
      <c r="N39" s="4" t="str">
        <f t="shared" si="5"/>
        <v>Noreste</v>
      </c>
      <c r="O39" s="1"/>
      <c r="P39" s="1">
        <v>3</v>
      </c>
      <c r="Q39" s="1">
        <v>1</v>
      </c>
      <c r="R39" s="4" t="str">
        <f t="shared" si="6"/>
        <v>143</v>
      </c>
      <c r="S39" s="4">
        <f>IFERROR(VLOOKUP(R39, REgionOf!$A$2:$B$58, 2, FALSE), "")</f>
        <v>6.38</v>
      </c>
      <c r="T39" s="4">
        <f t="shared" si="0"/>
        <v>110.60431799999999</v>
      </c>
      <c r="U39" s="4">
        <f t="shared" si="7"/>
        <v>0.33333333333333331</v>
      </c>
      <c r="V39" s="4">
        <f t="shared" si="8"/>
        <v>7.082066666666667</v>
      </c>
      <c r="W39" s="4">
        <f t="shared" si="9"/>
        <v>7.0124666666666666</v>
      </c>
      <c r="X39" s="4">
        <f t="shared" si="10"/>
        <v>1.0099251808683583</v>
      </c>
      <c r="Y39" s="4">
        <f>(H39+T39*F39)*((FactorPrefPesos*X39)^AH39)</f>
        <v>597583752.63656807</v>
      </c>
      <c r="Z39" s="4">
        <f>(H39+BA39/1000+T39*F39)*((FactorPrefPesos*X39)^AH39)</f>
        <v>597583752.6371721</v>
      </c>
      <c r="AA39" s="11">
        <f>Y39-AJ39</f>
        <v>0</v>
      </c>
      <c r="AB39" s="4">
        <f t="shared" si="11"/>
        <v>6.0391426086425781E-4</v>
      </c>
      <c r="AC39" s="1">
        <v>0</v>
      </c>
      <c r="AD39" s="1">
        <v>1.0099251808683583</v>
      </c>
      <c r="AE39" s="1">
        <v>0.33333333333333331</v>
      </c>
      <c r="AF39" s="1">
        <v>7.082066666666667</v>
      </c>
      <c r="AG39" s="1">
        <v>7.0124666666666666</v>
      </c>
      <c r="AH39" s="1">
        <v>1</v>
      </c>
      <c r="AI39" s="1">
        <v>0</v>
      </c>
      <c r="AJ39" s="1">
        <v>597583752.63656819</v>
      </c>
      <c r="AK39" s="1">
        <v>1</v>
      </c>
      <c r="AL39" s="1">
        <v>1</v>
      </c>
      <c r="AM39" s="2" t="s">
        <v>139</v>
      </c>
      <c r="AN39" s="2">
        <v>0</v>
      </c>
      <c r="AO39" s="1">
        <v>0</v>
      </c>
      <c r="AP39" t="s">
        <v>31</v>
      </c>
      <c r="AQ39" t="s">
        <v>31</v>
      </c>
      <c r="AR39" t="s">
        <v>31</v>
      </c>
      <c r="AS39" t="s">
        <v>31</v>
      </c>
      <c r="AT39" s="1">
        <v>4</v>
      </c>
      <c r="AU39" t="s">
        <v>32</v>
      </c>
      <c r="AV39" t="s">
        <v>39</v>
      </c>
      <c r="AW39" s="10">
        <f t="shared" si="12"/>
        <v>2.4675925924384501E-2</v>
      </c>
      <c r="AX39" s="3">
        <f t="shared" si="13"/>
        <v>0</v>
      </c>
      <c r="AY39" s="3">
        <f t="shared" si="14"/>
        <v>35</v>
      </c>
      <c r="AZ39" s="3">
        <f t="shared" si="15"/>
        <v>32</v>
      </c>
      <c r="BA39" s="3">
        <f t="shared" si="16"/>
        <v>0.59222222222222221</v>
      </c>
    </row>
    <row r="40" spans="1:53">
      <c r="A40" s="9" t="s">
        <v>140</v>
      </c>
      <c r="B40" s="1">
        <v>8</v>
      </c>
      <c r="C40" s="1">
        <v>72</v>
      </c>
      <c r="D40" s="1">
        <v>60</v>
      </c>
      <c r="E40" s="1">
        <v>0</v>
      </c>
      <c r="F40" s="1">
        <v>241250</v>
      </c>
      <c r="G40" s="1">
        <v>241250</v>
      </c>
      <c r="H40" s="1">
        <v>228343125.00059223</v>
      </c>
      <c r="I40" s="1">
        <v>0</v>
      </c>
      <c r="J40" s="1">
        <v>0</v>
      </c>
      <c r="K40" s="1">
        <v>1</v>
      </c>
      <c r="L40" s="1">
        <v>4</v>
      </c>
      <c r="M40" s="4" t="str">
        <f t="shared" si="4"/>
        <v>SIN</v>
      </c>
      <c r="N40" s="4" t="str">
        <f t="shared" si="5"/>
        <v>Noreste</v>
      </c>
      <c r="O40" s="1"/>
      <c r="P40" s="1">
        <v>3</v>
      </c>
      <c r="Q40" s="1">
        <v>1</v>
      </c>
      <c r="R40" s="4" t="str">
        <f t="shared" si="6"/>
        <v>143</v>
      </c>
      <c r="S40" s="4">
        <f>IFERROR(VLOOKUP(R40, REgionOf!$A$2:$B$58, 2, FALSE), "")</f>
        <v>6.38</v>
      </c>
      <c r="T40" s="4">
        <f t="shared" si="0"/>
        <v>110.60431799999999</v>
      </c>
      <c r="U40" s="4">
        <f t="shared" si="7"/>
        <v>0.33333333333333331</v>
      </c>
      <c r="V40" s="4">
        <f t="shared" si="8"/>
        <v>7.082066666666667</v>
      </c>
      <c r="W40" s="4">
        <f t="shared" si="9"/>
        <v>7.0124666666666666</v>
      </c>
      <c r="X40" s="4">
        <f t="shared" si="10"/>
        <v>1.0099251808683583</v>
      </c>
      <c r="Y40" s="4">
        <f>(H40+T40*F40)*((FactorPrefPesos*X40)^AH40)</f>
        <v>260133176.03053087</v>
      </c>
      <c r="Z40" s="4">
        <f>(H40+BA40/1000+T40*F40)*((FactorPrefPesos*X40)^AH40)</f>
        <v>260133176.03113496</v>
      </c>
      <c r="AA40" s="11">
        <f>Y40-AJ40</f>
        <v>0</v>
      </c>
      <c r="AB40" s="4">
        <f t="shared" si="11"/>
        <v>6.0409307479858398E-4</v>
      </c>
      <c r="AC40" s="1">
        <v>0</v>
      </c>
      <c r="AD40" s="1">
        <v>1.0099251808683583</v>
      </c>
      <c r="AE40" s="1">
        <v>0.33333333333333331</v>
      </c>
      <c r="AF40" s="1">
        <v>7.082066666666667</v>
      </c>
      <c r="AG40" s="1">
        <v>7.0124666666666666</v>
      </c>
      <c r="AH40" s="1">
        <v>1</v>
      </c>
      <c r="AI40" s="1">
        <v>0</v>
      </c>
      <c r="AJ40" s="1">
        <v>260133176.03053087</v>
      </c>
      <c r="AK40" s="1">
        <v>1</v>
      </c>
      <c r="AL40" s="1">
        <v>1</v>
      </c>
      <c r="AM40" s="2" t="s">
        <v>140</v>
      </c>
      <c r="AN40" s="2">
        <v>0</v>
      </c>
      <c r="AO40" s="1">
        <v>0</v>
      </c>
      <c r="AP40" t="s">
        <v>31</v>
      </c>
      <c r="AQ40" t="s">
        <v>31</v>
      </c>
      <c r="AR40" t="s">
        <v>31</v>
      </c>
      <c r="AS40" t="s">
        <v>31</v>
      </c>
      <c r="AT40" s="1">
        <v>4</v>
      </c>
      <c r="AU40" t="s">
        <v>32</v>
      </c>
      <c r="AV40" t="s">
        <v>39</v>
      </c>
      <c r="AW40" s="10">
        <f t="shared" si="12"/>
        <v>2.4675925924384501E-2</v>
      </c>
      <c r="AX40" s="3">
        <f t="shared" si="13"/>
        <v>0</v>
      </c>
      <c r="AY40" s="3">
        <f t="shared" si="14"/>
        <v>35</v>
      </c>
      <c r="AZ40" s="3">
        <f t="shared" si="15"/>
        <v>32</v>
      </c>
      <c r="BA40" s="3">
        <f t="shared" si="16"/>
        <v>0.59222222222222221</v>
      </c>
    </row>
    <row r="41" spans="1:53">
      <c r="A41" s="9" t="s">
        <v>141</v>
      </c>
      <c r="B41" s="1">
        <v>1</v>
      </c>
      <c r="C41" s="1">
        <v>81</v>
      </c>
      <c r="D41" s="1">
        <v>125</v>
      </c>
      <c r="E41" s="1">
        <v>0</v>
      </c>
      <c r="F41" s="1">
        <v>206577</v>
      </c>
      <c r="G41" s="1">
        <v>206577</v>
      </c>
      <c r="H41" s="1">
        <v>234426960.00173557</v>
      </c>
      <c r="I41" s="1">
        <v>0</v>
      </c>
      <c r="J41" s="1">
        <v>0</v>
      </c>
      <c r="K41" s="1">
        <v>1</v>
      </c>
      <c r="L41" s="1">
        <v>1</v>
      </c>
      <c r="M41" s="4" t="str">
        <f t="shared" si="4"/>
        <v>SIN</v>
      </c>
      <c r="N41" s="4" t="str">
        <f t="shared" si="5"/>
        <v>Noroeste</v>
      </c>
      <c r="O41" s="1"/>
      <c r="P41" s="1">
        <v>1</v>
      </c>
      <c r="Q41" s="1">
        <v>20</v>
      </c>
      <c r="R41" s="4" t="str">
        <f t="shared" si="6"/>
        <v>111</v>
      </c>
      <c r="S41" s="4">
        <f>IFERROR(VLOOKUP(R41, REgionOf!$A$2:$B$58, 2, FALSE), "")</f>
        <v>8.41</v>
      </c>
      <c r="T41" s="4">
        <f t="shared" si="0"/>
        <v>145.79660099999998</v>
      </c>
      <c r="U41" s="4">
        <f t="shared" si="7"/>
        <v>0.33333333333333331</v>
      </c>
      <c r="V41" s="4">
        <f t="shared" si="8"/>
        <v>7.082066666666667</v>
      </c>
      <c r="W41" s="4">
        <f t="shared" si="9"/>
        <v>7.0124666666666666</v>
      </c>
      <c r="X41" s="4">
        <f t="shared" si="10"/>
        <v>1.0099251808683583</v>
      </c>
      <c r="Y41" s="4">
        <f>(H41+T41*F41)*((FactorPrefPesos*X41)^AH41)</f>
        <v>269842551.68249738</v>
      </c>
      <c r="Z41" s="4">
        <f>(H41+BA41/1000+T41*F41)*((FactorPrefPesos*X41)^AH41)</f>
        <v>269842551.6842677</v>
      </c>
      <c r="AA41" s="11">
        <f>Y41-AJ41</f>
        <v>0</v>
      </c>
      <c r="AB41" s="4">
        <f t="shared" si="11"/>
        <v>1.770317554473877E-3</v>
      </c>
      <c r="AC41" s="1">
        <v>1</v>
      </c>
      <c r="AD41" s="1">
        <v>1.0099251808683583</v>
      </c>
      <c r="AE41" s="1">
        <v>0.33333333333333331</v>
      </c>
      <c r="AF41" s="1">
        <v>7.082066666666667</v>
      </c>
      <c r="AG41" s="1">
        <v>7.0124666666666666</v>
      </c>
      <c r="AH41" s="1">
        <v>1</v>
      </c>
      <c r="AI41" s="1">
        <v>0</v>
      </c>
      <c r="AJ41" s="1">
        <v>269842551.68249738</v>
      </c>
      <c r="AK41" s="1">
        <v>1</v>
      </c>
      <c r="AL41" s="1">
        <v>1</v>
      </c>
      <c r="AM41" s="2" t="s">
        <v>141</v>
      </c>
      <c r="AN41" s="2">
        <v>0</v>
      </c>
      <c r="AO41" s="1">
        <v>0</v>
      </c>
      <c r="AP41" t="s">
        <v>31</v>
      </c>
      <c r="AQ41" t="s">
        <v>31</v>
      </c>
      <c r="AR41" t="s">
        <v>31</v>
      </c>
      <c r="AS41" t="s">
        <v>31</v>
      </c>
      <c r="AT41" s="1">
        <v>1</v>
      </c>
      <c r="AU41" t="s">
        <v>32</v>
      </c>
      <c r="AV41" t="s">
        <v>40</v>
      </c>
      <c r="AW41" s="10">
        <f t="shared" si="12"/>
        <v>7.2314814817218576E-2</v>
      </c>
      <c r="AX41" s="3">
        <f t="shared" si="13"/>
        <v>1</v>
      </c>
      <c r="AY41" s="3">
        <f t="shared" si="14"/>
        <v>44</v>
      </c>
      <c r="AZ41" s="3">
        <f t="shared" si="15"/>
        <v>8</v>
      </c>
      <c r="BA41" s="3">
        <f t="shared" si="16"/>
        <v>1.7355555555555555</v>
      </c>
    </row>
    <row r="42" spans="1:53">
      <c r="A42" s="9" t="s">
        <v>142</v>
      </c>
      <c r="B42" s="1">
        <v>2</v>
      </c>
      <c r="C42" s="1">
        <v>81</v>
      </c>
      <c r="D42" s="1">
        <v>125</v>
      </c>
      <c r="E42" s="1">
        <v>0</v>
      </c>
      <c r="F42" s="1">
        <v>29511</v>
      </c>
      <c r="G42" s="1">
        <v>29511</v>
      </c>
      <c r="H42" s="1">
        <v>33489566.001735557</v>
      </c>
      <c r="I42" s="1">
        <v>0</v>
      </c>
      <c r="J42" s="1">
        <v>0</v>
      </c>
      <c r="K42" s="1">
        <v>1</v>
      </c>
      <c r="L42" s="1">
        <v>1</v>
      </c>
      <c r="M42" s="4" t="str">
        <f t="shared" si="4"/>
        <v>SIN</v>
      </c>
      <c r="N42" s="4" t="str">
        <f t="shared" si="5"/>
        <v>Noroeste</v>
      </c>
      <c r="O42" s="1"/>
      <c r="P42" s="1">
        <v>1</v>
      </c>
      <c r="Q42" s="1">
        <v>20</v>
      </c>
      <c r="R42" s="4" t="str">
        <f t="shared" si="6"/>
        <v>111</v>
      </c>
      <c r="S42" s="4">
        <f>IFERROR(VLOOKUP(R42, REgionOf!$A$2:$B$58, 2, FALSE), "")</f>
        <v>8.41</v>
      </c>
      <c r="T42" s="4">
        <f t="shared" si="0"/>
        <v>145.79660099999998</v>
      </c>
      <c r="U42" s="4">
        <f t="shared" si="7"/>
        <v>0.33333333333333331</v>
      </c>
      <c r="V42" s="4">
        <f t="shared" si="8"/>
        <v>7.082066666666667</v>
      </c>
      <c r="W42" s="4">
        <f t="shared" si="9"/>
        <v>7.0124666666666666</v>
      </c>
      <c r="X42" s="4">
        <f t="shared" si="10"/>
        <v>1.0099251808683583</v>
      </c>
      <c r="Y42" s="4">
        <f>(H42+T42*F42)*((FactorPrefPesos*X42)^AH42)</f>
        <v>38548936.247595444</v>
      </c>
      <c r="Z42" s="4">
        <f>(H42+BA42/1000+T42*F42)*((FactorPrefPesos*X42)^AH42)</f>
        <v>38548936.249365747</v>
      </c>
      <c r="AA42" s="11">
        <f>Y42-AJ42</f>
        <v>0</v>
      </c>
      <c r="AB42" s="4">
        <f t="shared" si="11"/>
        <v>1.77031010389328E-3</v>
      </c>
      <c r="AC42" s="1">
        <v>1</v>
      </c>
      <c r="AD42" s="1">
        <v>1.0099251808683583</v>
      </c>
      <c r="AE42" s="1">
        <v>0.33333333333333331</v>
      </c>
      <c r="AF42" s="1">
        <v>7.082066666666667</v>
      </c>
      <c r="AG42" s="1">
        <v>7.0124666666666666</v>
      </c>
      <c r="AH42" s="1">
        <v>1</v>
      </c>
      <c r="AI42" s="1">
        <v>0</v>
      </c>
      <c r="AJ42" s="1">
        <v>38548936.247595437</v>
      </c>
      <c r="AK42" s="1">
        <v>1</v>
      </c>
      <c r="AL42" s="1">
        <v>1</v>
      </c>
      <c r="AM42" s="2" t="s">
        <v>142</v>
      </c>
      <c r="AN42" s="2">
        <v>0</v>
      </c>
      <c r="AO42" s="1">
        <v>0</v>
      </c>
      <c r="AP42" t="s">
        <v>31</v>
      </c>
      <c r="AQ42" t="s">
        <v>31</v>
      </c>
      <c r="AR42" t="s">
        <v>31</v>
      </c>
      <c r="AS42" t="s">
        <v>31</v>
      </c>
      <c r="AT42" s="1">
        <v>1</v>
      </c>
      <c r="AU42" t="s">
        <v>32</v>
      </c>
      <c r="AV42" t="s">
        <v>40</v>
      </c>
      <c r="AW42" s="10">
        <f t="shared" si="12"/>
        <v>7.2314814817218576E-2</v>
      </c>
      <c r="AX42" s="3">
        <f t="shared" si="13"/>
        <v>1</v>
      </c>
      <c r="AY42" s="3">
        <f t="shared" si="14"/>
        <v>44</v>
      </c>
      <c r="AZ42" s="3">
        <f t="shared" si="15"/>
        <v>8</v>
      </c>
      <c r="BA42" s="3">
        <f t="shared" si="16"/>
        <v>1.7355555555555555</v>
      </c>
    </row>
    <row r="43" spans="1:53">
      <c r="A43" s="9" t="s">
        <v>143</v>
      </c>
      <c r="B43" s="1">
        <v>1</v>
      </c>
      <c r="C43" s="1">
        <v>82</v>
      </c>
      <c r="D43" s="1">
        <v>166</v>
      </c>
      <c r="E43" s="1">
        <v>0</v>
      </c>
      <c r="F43" s="1">
        <v>278787</v>
      </c>
      <c r="G43" s="1">
        <v>278787</v>
      </c>
      <c r="H43" s="1">
        <v>326171772.00177336</v>
      </c>
      <c r="I43" s="1">
        <v>0</v>
      </c>
      <c r="J43" s="1">
        <v>0</v>
      </c>
      <c r="K43" s="1">
        <v>1</v>
      </c>
      <c r="L43" s="1">
        <v>7</v>
      </c>
      <c r="M43" s="4" t="str">
        <f t="shared" si="4"/>
        <v>SIN</v>
      </c>
      <c r="N43" s="4" t="str">
        <f t="shared" si="5"/>
        <v>Norte</v>
      </c>
      <c r="O43" s="1"/>
      <c r="P43" s="1">
        <v>2</v>
      </c>
      <c r="Q43" s="1">
        <v>30</v>
      </c>
      <c r="R43" s="4" t="str">
        <f t="shared" si="6"/>
        <v>172</v>
      </c>
      <c r="S43" s="4">
        <f>IFERROR(VLOOKUP(R43, REgionOf!$A$2:$B$58, 2, FALSE), "")</f>
        <v>6.73</v>
      </c>
      <c r="T43" s="4">
        <f t="shared" si="0"/>
        <v>116.671953</v>
      </c>
      <c r="U43" s="4">
        <f t="shared" si="7"/>
        <v>0.33333333333333331</v>
      </c>
      <c r="V43" s="4">
        <f t="shared" si="8"/>
        <v>7.082066666666667</v>
      </c>
      <c r="W43" s="4">
        <f t="shared" si="9"/>
        <v>7.0124666666666666</v>
      </c>
      <c r="X43" s="4">
        <f t="shared" si="10"/>
        <v>1.0099251808683583</v>
      </c>
      <c r="Y43" s="4">
        <f>(H43+T43*F43)*((FactorPrefPesos*X43)^AH43)</f>
        <v>365881127.64009911</v>
      </c>
      <c r="Z43" s="4">
        <f>(H43+BA43/1000+T43*F43)*((FactorPrefPesos*X43)^AH43)</f>
        <v>365881127.64190799</v>
      </c>
      <c r="AA43" s="11">
        <f>Y43-AJ43</f>
        <v>0</v>
      </c>
      <c r="AB43" s="4">
        <f t="shared" si="11"/>
        <v>1.8088817596435547E-3</v>
      </c>
      <c r="AC43" s="1">
        <v>1</v>
      </c>
      <c r="AD43" s="1">
        <v>1.0099251808683583</v>
      </c>
      <c r="AE43" s="1">
        <v>0.33333333333333331</v>
      </c>
      <c r="AF43" s="1">
        <v>7.082066666666667</v>
      </c>
      <c r="AG43" s="1">
        <v>7.0124666666666666</v>
      </c>
      <c r="AH43" s="1">
        <v>1</v>
      </c>
      <c r="AI43" s="1">
        <v>0</v>
      </c>
      <c r="AJ43" s="1">
        <v>365881127.64009911</v>
      </c>
      <c r="AK43" s="1">
        <v>1</v>
      </c>
      <c r="AL43" s="1">
        <v>1</v>
      </c>
      <c r="AM43" s="2" t="s">
        <v>143</v>
      </c>
      <c r="AN43" s="2">
        <v>0</v>
      </c>
      <c r="AO43" s="1">
        <v>0</v>
      </c>
      <c r="AP43" t="s">
        <v>31</v>
      </c>
      <c r="AQ43" t="s">
        <v>31</v>
      </c>
      <c r="AR43" t="s">
        <v>31</v>
      </c>
      <c r="AS43" t="s">
        <v>31</v>
      </c>
      <c r="AT43" s="1">
        <v>7</v>
      </c>
      <c r="AU43" t="s">
        <v>32</v>
      </c>
      <c r="AV43" t="s">
        <v>41</v>
      </c>
      <c r="AW43" s="10">
        <f t="shared" si="12"/>
        <v>7.3888888888177462E-2</v>
      </c>
      <c r="AX43" s="3">
        <f t="shared" si="13"/>
        <v>1</v>
      </c>
      <c r="AY43" s="3">
        <f t="shared" si="14"/>
        <v>46</v>
      </c>
      <c r="AZ43" s="3">
        <f t="shared" si="15"/>
        <v>24</v>
      </c>
      <c r="BA43" s="3">
        <f t="shared" si="16"/>
        <v>1.7733333333333332</v>
      </c>
    </row>
    <row r="44" spans="1:53">
      <c r="A44" s="9" t="s">
        <v>144</v>
      </c>
      <c r="B44" s="1">
        <v>2</v>
      </c>
      <c r="C44" s="1">
        <v>82</v>
      </c>
      <c r="D44" s="1">
        <v>166</v>
      </c>
      <c r="E44" s="1">
        <v>0</v>
      </c>
      <c r="F44" s="1">
        <v>39826.800000000003</v>
      </c>
      <c r="G44" s="1">
        <v>39826</v>
      </c>
      <c r="H44" s="1">
        <v>46595967.001773335</v>
      </c>
      <c r="I44" s="1">
        <v>0</v>
      </c>
      <c r="J44" s="1">
        <v>0</v>
      </c>
      <c r="K44" s="1">
        <v>1</v>
      </c>
      <c r="L44" s="1">
        <v>7</v>
      </c>
      <c r="M44" s="4" t="str">
        <f t="shared" si="4"/>
        <v>SIN</v>
      </c>
      <c r="N44" s="4" t="str">
        <f t="shared" si="5"/>
        <v>Norte</v>
      </c>
      <c r="O44" s="1"/>
      <c r="P44" s="1">
        <v>2</v>
      </c>
      <c r="Q44" s="1">
        <v>30</v>
      </c>
      <c r="R44" s="4" t="str">
        <f t="shared" si="6"/>
        <v>172</v>
      </c>
      <c r="S44" s="4">
        <f>IFERROR(VLOOKUP(R44, REgionOf!$A$2:$B$58, 2, FALSE), "")</f>
        <v>6.73</v>
      </c>
      <c r="T44" s="4">
        <f t="shared" si="0"/>
        <v>116.671953</v>
      </c>
      <c r="U44" s="4">
        <f t="shared" si="7"/>
        <v>0.33332886953086555</v>
      </c>
      <c r="V44" s="4">
        <f t="shared" si="8"/>
        <v>7.0820636527072409</v>
      </c>
      <c r="W44" s="4">
        <f t="shared" si="9"/>
        <v>7.0124637102902918</v>
      </c>
      <c r="X44" s="4">
        <f t="shared" si="10"/>
        <v>1.0099251768411743</v>
      </c>
      <c r="Y44" s="4">
        <f>(H44+T44*F44)*((FactorPrefPesos*X44)^AH44)</f>
        <v>52268742.076690629</v>
      </c>
      <c r="Z44" s="4">
        <f>(H44+BA44/1000+T44*F44)*((FactorPrefPesos*X44)^AH44)</f>
        <v>52268742.078499474</v>
      </c>
      <c r="AA44" s="11">
        <f>Y44-AJ44</f>
        <v>0</v>
      </c>
      <c r="AB44" s="4">
        <f t="shared" si="11"/>
        <v>1.808851957321167E-3</v>
      </c>
      <c r="AC44" s="1">
        <v>1</v>
      </c>
      <c r="AD44" s="1">
        <v>1.0099251768411743</v>
      </c>
      <c r="AE44" s="1">
        <v>0.33332886953086555</v>
      </c>
      <c r="AF44" s="1">
        <v>7.08206365270724</v>
      </c>
      <c r="AG44" s="1">
        <v>7.0124637102902918</v>
      </c>
      <c r="AH44" s="1">
        <v>1</v>
      </c>
      <c r="AI44" s="1">
        <v>0</v>
      </c>
      <c r="AJ44" s="1">
        <v>52268742.076690622</v>
      </c>
      <c r="AK44" s="1">
        <v>1</v>
      </c>
      <c r="AL44" s="1">
        <v>1</v>
      </c>
      <c r="AM44" s="2" t="s">
        <v>144</v>
      </c>
      <c r="AN44" s="2">
        <v>0</v>
      </c>
      <c r="AO44" s="1">
        <v>0</v>
      </c>
      <c r="AP44" t="s">
        <v>31</v>
      </c>
      <c r="AQ44" t="s">
        <v>31</v>
      </c>
      <c r="AR44" t="s">
        <v>31</v>
      </c>
      <c r="AS44" t="s">
        <v>31</v>
      </c>
      <c r="AT44" s="1">
        <v>7</v>
      </c>
      <c r="AU44" t="s">
        <v>32</v>
      </c>
      <c r="AV44" t="s">
        <v>41</v>
      </c>
      <c r="AW44" s="10">
        <f t="shared" si="12"/>
        <v>7.3888888888177462E-2</v>
      </c>
      <c r="AX44" s="3">
        <f t="shared" si="13"/>
        <v>1</v>
      </c>
      <c r="AY44" s="3">
        <f t="shared" si="14"/>
        <v>46</v>
      </c>
      <c r="AZ44" s="3">
        <f t="shared" si="15"/>
        <v>24</v>
      </c>
      <c r="BA44" s="3">
        <f t="shared" si="16"/>
        <v>1.7733333333333332</v>
      </c>
    </row>
    <row r="45" spans="1:53">
      <c r="A45" s="9" t="s">
        <v>145</v>
      </c>
      <c r="B45" s="1">
        <v>3</v>
      </c>
      <c r="C45" s="1">
        <v>82</v>
      </c>
      <c r="D45" s="1">
        <v>166</v>
      </c>
      <c r="E45" s="1">
        <v>0</v>
      </c>
      <c r="F45" s="1">
        <v>39826.800000000003</v>
      </c>
      <c r="G45" s="1">
        <v>39826</v>
      </c>
      <c r="H45" s="1">
        <v>46595967.001773335</v>
      </c>
      <c r="I45" s="1">
        <v>0</v>
      </c>
      <c r="J45" s="1">
        <v>0</v>
      </c>
      <c r="K45" s="1">
        <v>1</v>
      </c>
      <c r="L45" s="1">
        <v>7</v>
      </c>
      <c r="M45" s="4" t="str">
        <f t="shared" si="4"/>
        <v>SIN</v>
      </c>
      <c r="N45" s="4" t="str">
        <f t="shared" si="5"/>
        <v>Norte</v>
      </c>
      <c r="O45" s="1"/>
      <c r="P45" s="1">
        <v>2</v>
      </c>
      <c r="Q45" s="1">
        <v>30</v>
      </c>
      <c r="R45" s="4" t="str">
        <f t="shared" si="6"/>
        <v>172</v>
      </c>
      <c r="S45" s="4">
        <f>IFERROR(VLOOKUP(R45, REgionOf!$A$2:$B$58, 2, FALSE), "")</f>
        <v>6.73</v>
      </c>
      <c r="T45" s="4">
        <f t="shared" si="0"/>
        <v>116.671953</v>
      </c>
      <c r="U45" s="4">
        <f t="shared" si="7"/>
        <v>0.33332886953086555</v>
      </c>
      <c r="V45" s="4">
        <f t="shared" si="8"/>
        <v>7.0820636527072409</v>
      </c>
      <c r="W45" s="4">
        <f t="shared" si="9"/>
        <v>7.0124637102902918</v>
      </c>
      <c r="X45" s="4">
        <f t="shared" si="10"/>
        <v>1.0099251768411743</v>
      </c>
      <c r="Y45" s="4">
        <f>(H45+T45*F45)*((FactorPrefPesos*X45)^AH45)</f>
        <v>52268742.076690629</v>
      </c>
      <c r="Z45" s="4">
        <f>(H45+BA45/1000+T45*F45)*((FactorPrefPesos*X45)^AH45)</f>
        <v>52268742.078499474</v>
      </c>
      <c r="AA45" s="11">
        <f>Y45-AJ45</f>
        <v>0</v>
      </c>
      <c r="AB45" s="4">
        <f t="shared" si="11"/>
        <v>1.808851957321167E-3</v>
      </c>
      <c r="AC45" s="1">
        <v>1</v>
      </c>
      <c r="AD45" s="1">
        <v>1.0099251768411743</v>
      </c>
      <c r="AE45" s="1">
        <v>0.33332886953086555</v>
      </c>
      <c r="AF45" s="1">
        <v>7.08206365270724</v>
      </c>
      <c r="AG45" s="1">
        <v>7.0124637102902918</v>
      </c>
      <c r="AH45" s="1">
        <v>1</v>
      </c>
      <c r="AI45" s="1">
        <v>0</v>
      </c>
      <c r="AJ45" s="1">
        <v>52268742.076690622</v>
      </c>
      <c r="AK45" s="1">
        <v>1</v>
      </c>
      <c r="AL45" s="1">
        <v>1</v>
      </c>
      <c r="AM45" s="2" t="s">
        <v>145</v>
      </c>
      <c r="AN45" s="2">
        <v>0</v>
      </c>
      <c r="AO45" s="1">
        <v>0</v>
      </c>
      <c r="AP45" t="s">
        <v>31</v>
      </c>
      <c r="AQ45" t="s">
        <v>31</v>
      </c>
      <c r="AR45" t="s">
        <v>31</v>
      </c>
      <c r="AS45" t="s">
        <v>31</v>
      </c>
      <c r="AT45" s="1">
        <v>7</v>
      </c>
      <c r="AU45" t="s">
        <v>32</v>
      </c>
      <c r="AV45" t="s">
        <v>41</v>
      </c>
      <c r="AW45" s="10">
        <f t="shared" si="12"/>
        <v>7.3888888888177462E-2</v>
      </c>
      <c r="AX45" s="3">
        <f t="shared" si="13"/>
        <v>1</v>
      </c>
      <c r="AY45" s="3">
        <f t="shared" si="14"/>
        <v>46</v>
      </c>
      <c r="AZ45" s="3">
        <f t="shared" si="15"/>
        <v>24</v>
      </c>
      <c r="BA45" s="3">
        <f t="shared" si="16"/>
        <v>1.7733333333333332</v>
      </c>
    </row>
    <row r="46" spans="1:53">
      <c r="A46" s="9" t="s">
        <v>146</v>
      </c>
      <c r="B46" s="1">
        <v>3</v>
      </c>
      <c r="C46" s="1">
        <v>81</v>
      </c>
      <c r="D46" s="1">
        <v>125</v>
      </c>
      <c r="E46" s="1">
        <v>0</v>
      </c>
      <c r="F46" s="1">
        <v>29511</v>
      </c>
      <c r="G46" s="1">
        <v>29511</v>
      </c>
      <c r="H46" s="1">
        <v>33489566.001735557</v>
      </c>
      <c r="I46" s="1">
        <v>0</v>
      </c>
      <c r="J46" s="1">
        <v>0</v>
      </c>
      <c r="K46" s="1">
        <v>1</v>
      </c>
      <c r="L46" s="1">
        <v>1</v>
      </c>
      <c r="M46" s="4" t="str">
        <f t="shared" si="4"/>
        <v>SIN</v>
      </c>
      <c r="N46" s="4" t="str">
        <f t="shared" si="5"/>
        <v>Noroeste</v>
      </c>
      <c r="O46" s="1"/>
      <c r="P46" s="1">
        <v>1</v>
      </c>
      <c r="Q46" s="1">
        <v>20</v>
      </c>
      <c r="R46" s="4" t="str">
        <f t="shared" si="6"/>
        <v>111</v>
      </c>
      <c r="S46" s="4">
        <f>IFERROR(VLOOKUP(R46, REgionOf!$A$2:$B$58, 2, FALSE), "")</f>
        <v>8.41</v>
      </c>
      <c r="T46" s="4">
        <f t="shared" si="0"/>
        <v>145.79660099999998</v>
      </c>
      <c r="U46" s="4">
        <f t="shared" si="7"/>
        <v>0.33333333333333331</v>
      </c>
      <c r="V46" s="4">
        <f t="shared" si="8"/>
        <v>7.082066666666667</v>
      </c>
      <c r="W46" s="4">
        <f t="shared" si="9"/>
        <v>7.0124666666666666</v>
      </c>
      <c r="X46" s="4">
        <f t="shared" si="10"/>
        <v>1.0099251808683583</v>
      </c>
      <c r="Y46" s="4">
        <f>(H46+T46*F46)*((FactorPrefPesos*X46)^AH46)</f>
        <v>38548936.247595444</v>
      </c>
      <c r="Z46" s="4">
        <f>(H46+BA46/1000+T46*F46)*((FactorPrefPesos*X46)^AH46)</f>
        <v>38548936.249365747</v>
      </c>
      <c r="AA46" s="11">
        <f>Y46-AJ46</f>
        <v>0</v>
      </c>
      <c r="AB46" s="4">
        <f t="shared" si="11"/>
        <v>1.77031010389328E-3</v>
      </c>
      <c r="AC46" s="1">
        <v>1</v>
      </c>
      <c r="AD46" s="1">
        <v>1.0099251808683583</v>
      </c>
      <c r="AE46" s="1">
        <v>0.33333333333333331</v>
      </c>
      <c r="AF46" s="1">
        <v>7.082066666666667</v>
      </c>
      <c r="AG46" s="1">
        <v>7.0124666666666666</v>
      </c>
      <c r="AH46" s="1">
        <v>1</v>
      </c>
      <c r="AI46" s="1">
        <v>0</v>
      </c>
      <c r="AJ46" s="1">
        <v>38548936.247595437</v>
      </c>
      <c r="AK46" s="1">
        <v>1</v>
      </c>
      <c r="AL46" s="1">
        <v>1</v>
      </c>
      <c r="AM46" s="2" t="s">
        <v>146</v>
      </c>
      <c r="AN46" s="2">
        <v>0</v>
      </c>
      <c r="AO46" s="1">
        <v>0</v>
      </c>
      <c r="AP46" t="s">
        <v>31</v>
      </c>
      <c r="AQ46" t="s">
        <v>31</v>
      </c>
      <c r="AR46" t="s">
        <v>31</v>
      </c>
      <c r="AS46" t="s">
        <v>31</v>
      </c>
      <c r="AT46" s="1">
        <v>1</v>
      </c>
      <c r="AU46" t="s">
        <v>32</v>
      </c>
      <c r="AV46" t="s">
        <v>40</v>
      </c>
      <c r="AW46" s="10">
        <f t="shared" si="12"/>
        <v>7.2314814817218576E-2</v>
      </c>
      <c r="AX46" s="3">
        <f t="shared" si="13"/>
        <v>1</v>
      </c>
      <c r="AY46" s="3">
        <f t="shared" si="14"/>
        <v>44</v>
      </c>
      <c r="AZ46" s="3">
        <f t="shared" si="15"/>
        <v>8</v>
      </c>
      <c r="BA46" s="3">
        <f t="shared" si="16"/>
        <v>1.7355555555555555</v>
      </c>
    </row>
    <row r="47" spans="1:53">
      <c r="A47" s="9" t="s">
        <v>147</v>
      </c>
      <c r="B47" s="1">
        <v>1</v>
      </c>
      <c r="C47" s="1">
        <v>83</v>
      </c>
      <c r="D47" s="1">
        <v>125</v>
      </c>
      <c r="E47" s="1">
        <v>0</v>
      </c>
      <c r="F47" s="1">
        <v>203510.3</v>
      </c>
      <c r="G47" s="1">
        <v>203510</v>
      </c>
      <c r="H47" s="1">
        <v>230941589.00180334</v>
      </c>
      <c r="I47" s="1">
        <v>0</v>
      </c>
      <c r="J47" s="1">
        <v>0</v>
      </c>
      <c r="K47" s="1">
        <v>1</v>
      </c>
      <c r="L47" s="1">
        <v>1</v>
      </c>
      <c r="M47" s="4" t="str">
        <f t="shared" si="4"/>
        <v>SIN</v>
      </c>
      <c r="N47" s="4" t="str">
        <f t="shared" si="5"/>
        <v>Noroeste</v>
      </c>
      <c r="O47" s="1"/>
      <c r="P47" s="1">
        <v>1</v>
      </c>
      <c r="Q47" s="1">
        <v>106</v>
      </c>
      <c r="R47" s="4" t="str">
        <f t="shared" si="6"/>
        <v>111</v>
      </c>
      <c r="S47" s="4">
        <f>IFERROR(VLOOKUP(R47, REgionOf!$A$2:$B$58, 2, FALSE), "")</f>
        <v>8.41</v>
      </c>
      <c r="T47" s="4">
        <f t="shared" si="0"/>
        <v>145.79660099999998</v>
      </c>
      <c r="U47" s="4">
        <f t="shared" si="7"/>
        <v>0.33333300574942515</v>
      </c>
      <c r="V47" s="4">
        <f t="shared" si="8"/>
        <v>7.0820664454820124</v>
      </c>
      <c r="W47" s="4">
        <f t="shared" si="9"/>
        <v>7.0124664497078442</v>
      </c>
      <c r="X47" s="4">
        <f t="shared" si="10"/>
        <v>1.0099251805728167</v>
      </c>
      <c r="Y47" s="4">
        <f>(H47+T47*F47)*((FactorPrefPesos*X47)^AH47)</f>
        <v>265831320.37861529</v>
      </c>
      <c r="Z47" s="4">
        <f>(H47+BA47/1000+T47*F47)*((FactorPrefPesos*X47)^AH47)</f>
        <v>265831320.38045475</v>
      </c>
      <c r="AA47" s="11">
        <f>Y47-AJ47</f>
        <v>0</v>
      </c>
      <c r="AB47" s="4">
        <f t="shared" si="11"/>
        <v>1.8394887447357178E-3</v>
      </c>
      <c r="AC47" s="1">
        <v>1</v>
      </c>
      <c r="AD47" s="1">
        <v>1.0099251805728164</v>
      </c>
      <c r="AE47" s="1">
        <v>0.33333300574942515</v>
      </c>
      <c r="AF47" s="1">
        <v>7.0820664454820115</v>
      </c>
      <c r="AG47" s="1">
        <v>7.0124664497078442</v>
      </c>
      <c r="AH47" s="1">
        <v>1</v>
      </c>
      <c r="AI47" s="1">
        <v>0</v>
      </c>
      <c r="AJ47" s="1">
        <v>265831320.37861526</v>
      </c>
      <c r="AK47" s="1">
        <v>1</v>
      </c>
      <c r="AL47" s="1">
        <v>1</v>
      </c>
      <c r="AM47" s="2" t="s">
        <v>147</v>
      </c>
      <c r="AN47" s="2">
        <v>0</v>
      </c>
      <c r="AO47" s="1">
        <v>0</v>
      </c>
      <c r="AP47" t="s">
        <v>31</v>
      </c>
      <c r="AQ47" t="s">
        <v>31</v>
      </c>
      <c r="AR47" t="s">
        <v>31</v>
      </c>
      <c r="AS47" t="s">
        <v>31</v>
      </c>
      <c r="AT47" s="1">
        <v>1</v>
      </c>
      <c r="AU47" t="s">
        <v>32</v>
      </c>
      <c r="AV47" t="s">
        <v>42</v>
      </c>
      <c r="AW47" s="10">
        <f t="shared" si="12"/>
        <v>7.5138888889341615E-2</v>
      </c>
      <c r="AX47" s="3">
        <f t="shared" si="13"/>
        <v>1</v>
      </c>
      <c r="AY47" s="3">
        <f t="shared" si="14"/>
        <v>48</v>
      </c>
      <c r="AZ47" s="3">
        <f t="shared" si="15"/>
        <v>12</v>
      </c>
      <c r="BA47" s="3">
        <f t="shared" si="16"/>
        <v>1.8033333333333335</v>
      </c>
    </row>
    <row r="48" spans="1:53">
      <c r="A48" s="9" t="s">
        <v>148</v>
      </c>
      <c r="B48" s="1">
        <v>2</v>
      </c>
      <c r="C48" s="1">
        <v>83</v>
      </c>
      <c r="D48" s="1">
        <v>125</v>
      </c>
      <c r="E48" s="1">
        <v>0</v>
      </c>
      <c r="F48" s="1">
        <v>29072.9</v>
      </c>
      <c r="G48" s="1">
        <v>29072</v>
      </c>
      <c r="H48" s="1">
        <v>32991656.001803335</v>
      </c>
      <c r="I48" s="1">
        <v>0</v>
      </c>
      <c r="J48" s="1">
        <v>0</v>
      </c>
      <c r="K48" s="1">
        <v>1</v>
      </c>
      <c r="L48" s="1">
        <v>1</v>
      </c>
      <c r="M48" s="4" t="str">
        <f t="shared" si="4"/>
        <v>SIN</v>
      </c>
      <c r="N48" s="4" t="str">
        <f t="shared" si="5"/>
        <v>Noroeste</v>
      </c>
      <c r="O48" s="1"/>
      <c r="P48" s="1">
        <v>1</v>
      </c>
      <c r="Q48" s="1">
        <v>106</v>
      </c>
      <c r="R48" s="4" t="str">
        <f t="shared" si="6"/>
        <v>111</v>
      </c>
      <c r="S48" s="4">
        <f>IFERROR(VLOOKUP(R48, REgionOf!$A$2:$B$58, 2, FALSE), "")</f>
        <v>8.41</v>
      </c>
      <c r="T48" s="4">
        <f t="shared" si="0"/>
        <v>145.79660099999998</v>
      </c>
      <c r="U48" s="4">
        <f t="shared" si="7"/>
        <v>0.33332645400365524</v>
      </c>
      <c r="V48" s="4">
        <f t="shared" si="8"/>
        <v>7.0820620217432682</v>
      </c>
      <c r="W48" s="4">
        <f t="shared" si="9"/>
        <v>7.01246211048662</v>
      </c>
      <c r="X48" s="4">
        <f t="shared" si="10"/>
        <v>1.009925174661916</v>
      </c>
      <c r="Y48" s="4">
        <f>(H48+T48*F48)*((FactorPrefPesos*X48)^AH48)</f>
        <v>37975903.127694994</v>
      </c>
      <c r="Z48" s="4">
        <f>(H48+BA48/1000+T48*F48)*((FactorPrefPesos*X48)^AH48)</f>
        <v>37975903.129534438</v>
      </c>
      <c r="AA48" s="11">
        <f>Y48-AJ48</f>
        <v>0</v>
      </c>
      <c r="AB48" s="4">
        <f t="shared" si="11"/>
        <v>1.8394514918327332E-3</v>
      </c>
      <c r="AC48" s="1">
        <v>1</v>
      </c>
      <c r="AD48" s="1">
        <v>1.009925174661916</v>
      </c>
      <c r="AE48" s="1">
        <v>0.33332645400365524</v>
      </c>
      <c r="AF48" s="1">
        <v>7.0820620217432682</v>
      </c>
      <c r="AG48" s="1">
        <v>7.0124621104866209</v>
      </c>
      <c r="AH48" s="1">
        <v>1</v>
      </c>
      <c r="AI48" s="1">
        <v>0</v>
      </c>
      <c r="AJ48" s="1">
        <v>37975903.127694987</v>
      </c>
      <c r="AK48" s="1">
        <v>1</v>
      </c>
      <c r="AL48" s="1">
        <v>1</v>
      </c>
      <c r="AM48" s="2" t="s">
        <v>148</v>
      </c>
      <c r="AN48" s="2">
        <v>0</v>
      </c>
      <c r="AO48" s="1">
        <v>0</v>
      </c>
      <c r="AP48" t="s">
        <v>31</v>
      </c>
      <c r="AQ48" t="s">
        <v>31</v>
      </c>
      <c r="AR48" t="s">
        <v>31</v>
      </c>
      <c r="AS48" t="s">
        <v>31</v>
      </c>
      <c r="AT48" s="1">
        <v>1</v>
      </c>
      <c r="AU48" t="s">
        <v>32</v>
      </c>
      <c r="AV48" t="s">
        <v>42</v>
      </c>
      <c r="AW48" s="10">
        <f t="shared" si="12"/>
        <v>7.5138888889341615E-2</v>
      </c>
      <c r="AX48" s="3">
        <f t="shared" si="13"/>
        <v>1</v>
      </c>
      <c r="AY48" s="3">
        <f t="shared" si="14"/>
        <v>48</v>
      </c>
      <c r="AZ48" s="3">
        <f t="shared" si="15"/>
        <v>12</v>
      </c>
      <c r="BA48" s="3">
        <f t="shared" si="16"/>
        <v>1.8033333333333335</v>
      </c>
    </row>
    <row r="49" spans="1:53">
      <c r="A49" s="9" t="s">
        <v>149</v>
      </c>
      <c r="B49" s="1">
        <v>3</v>
      </c>
      <c r="C49" s="1">
        <v>83</v>
      </c>
      <c r="D49" s="1">
        <v>125</v>
      </c>
      <c r="E49" s="1">
        <v>0</v>
      </c>
      <c r="F49" s="1">
        <v>29072.9</v>
      </c>
      <c r="G49" s="1">
        <v>29072</v>
      </c>
      <c r="H49" s="1">
        <v>32991656.001803335</v>
      </c>
      <c r="I49" s="1">
        <v>0</v>
      </c>
      <c r="J49" s="1">
        <v>0</v>
      </c>
      <c r="K49" s="1">
        <v>1</v>
      </c>
      <c r="L49" s="1">
        <v>1</v>
      </c>
      <c r="M49" s="4" t="str">
        <f t="shared" si="4"/>
        <v>SIN</v>
      </c>
      <c r="N49" s="4" t="str">
        <f t="shared" si="5"/>
        <v>Noroeste</v>
      </c>
      <c r="O49" s="1"/>
      <c r="P49" s="1">
        <v>1</v>
      </c>
      <c r="Q49" s="1">
        <v>106</v>
      </c>
      <c r="R49" s="4" t="str">
        <f t="shared" si="6"/>
        <v>111</v>
      </c>
      <c r="S49" s="4">
        <f>IFERROR(VLOOKUP(R49, REgionOf!$A$2:$B$58, 2, FALSE), "")</f>
        <v>8.41</v>
      </c>
      <c r="T49" s="4">
        <f t="shared" si="0"/>
        <v>145.79660099999998</v>
      </c>
      <c r="U49" s="4">
        <f t="shared" si="7"/>
        <v>0.33332645400365524</v>
      </c>
      <c r="V49" s="4">
        <f t="shared" si="8"/>
        <v>7.0820620217432682</v>
      </c>
      <c r="W49" s="4">
        <f t="shared" si="9"/>
        <v>7.01246211048662</v>
      </c>
      <c r="X49" s="4">
        <f t="shared" si="10"/>
        <v>1.009925174661916</v>
      </c>
      <c r="Y49" s="4">
        <f>(H49+T49*F49)*((FactorPrefPesos*X49)^AH49)</f>
        <v>37975903.127694994</v>
      </c>
      <c r="Z49" s="4">
        <f>(H49+BA49/1000+T49*F49)*((FactorPrefPesos*X49)^AH49)</f>
        <v>37975903.129534438</v>
      </c>
      <c r="AA49" s="11">
        <f>Y49-AJ49</f>
        <v>0</v>
      </c>
      <c r="AB49" s="4">
        <f t="shared" si="11"/>
        <v>1.8394514918327332E-3</v>
      </c>
      <c r="AC49" s="1">
        <v>1</v>
      </c>
      <c r="AD49" s="1">
        <v>1.009925174661916</v>
      </c>
      <c r="AE49" s="1">
        <v>0.33332645400365524</v>
      </c>
      <c r="AF49" s="1">
        <v>7.0820620217432682</v>
      </c>
      <c r="AG49" s="1">
        <v>7.0124621104866209</v>
      </c>
      <c r="AH49" s="1">
        <v>1</v>
      </c>
      <c r="AI49" s="1">
        <v>0</v>
      </c>
      <c r="AJ49" s="1">
        <v>37975903.127694987</v>
      </c>
      <c r="AK49" s="1">
        <v>1</v>
      </c>
      <c r="AL49" s="1">
        <v>1</v>
      </c>
      <c r="AM49" s="2" t="s">
        <v>149</v>
      </c>
      <c r="AN49" s="2">
        <v>0</v>
      </c>
      <c r="AO49" s="1">
        <v>0</v>
      </c>
      <c r="AP49" t="s">
        <v>31</v>
      </c>
      <c r="AQ49" t="s">
        <v>31</v>
      </c>
      <c r="AR49" t="s">
        <v>31</v>
      </c>
      <c r="AS49" t="s">
        <v>31</v>
      </c>
      <c r="AT49" s="1">
        <v>1</v>
      </c>
      <c r="AU49" t="s">
        <v>32</v>
      </c>
      <c r="AV49" t="s">
        <v>42</v>
      </c>
      <c r="AW49" s="10">
        <f t="shared" si="12"/>
        <v>7.5138888889341615E-2</v>
      </c>
      <c r="AX49" s="3">
        <f t="shared" si="13"/>
        <v>1</v>
      </c>
      <c r="AY49" s="3">
        <f t="shared" si="14"/>
        <v>48</v>
      </c>
      <c r="AZ49" s="3">
        <f t="shared" si="15"/>
        <v>12</v>
      </c>
      <c r="BA49" s="3">
        <f t="shared" si="16"/>
        <v>1.8033333333333335</v>
      </c>
    </row>
    <row r="50" spans="1:53">
      <c r="A50" s="9" t="s">
        <v>150</v>
      </c>
      <c r="B50" s="1">
        <v>1</v>
      </c>
      <c r="C50" s="1">
        <v>84</v>
      </c>
      <c r="D50" s="1">
        <v>125</v>
      </c>
      <c r="E50" s="1">
        <v>0</v>
      </c>
      <c r="F50" s="1">
        <v>198678.9</v>
      </c>
      <c r="G50" s="1">
        <v>198678</v>
      </c>
      <c r="H50" s="1">
        <v>239831607.00182667</v>
      </c>
      <c r="I50" s="1">
        <v>0</v>
      </c>
      <c r="J50" s="1">
        <v>0</v>
      </c>
      <c r="K50" s="1">
        <v>1</v>
      </c>
      <c r="L50" s="1">
        <v>7</v>
      </c>
      <c r="M50" s="4" t="str">
        <f t="shared" si="4"/>
        <v>SIN</v>
      </c>
      <c r="N50" s="4" t="str">
        <f t="shared" si="5"/>
        <v>Norte</v>
      </c>
      <c r="O50" s="1"/>
      <c r="P50" s="1">
        <v>4</v>
      </c>
      <c r="Q50" s="1">
        <v>5</v>
      </c>
      <c r="R50" s="4" t="str">
        <f t="shared" si="6"/>
        <v>174</v>
      </c>
      <c r="S50" s="4">
        <f>IFERROR(VLOOKUP(R50, REgionOf!$A$2:$B$58, 2, FALSE), "")</f>
        <v>4.46</v>
      </c>
      <c r="T50" s="4">
        <f t="shared" si="0"/>
        <v>77.319005999999987</v>
      </c>
      <c r="U50" s="4">
        <f t="shared" si="7"/>
        <v>0.33333232668239055</v>
      </c>
      <c r="V50" s="4">
        <f t="shared" si="8"/>
        <v>7.0820659869759499</v>
      </c>
      <c r="W50" s="4">
        <f t="shared" si="9"/>
        <v>7.0124659999617469</v>
      </c>
      <c r="X50" s="4">
        <f t="shared" si="10"/>
        <v>1.0099251799601714</v>
      </c>
      <c r="Y50" s="4">
        <f>(H50+T50*F50)*((FactorPrefPesos*X50)^AH50)</f>
        <v>260303362.12473452</v>
      </c>
      <c r="Z50" s="4">
        <f>(H50+BA50/1000+T50*F50)*((FactorPrefPesos*X50)^AH50)</f>
        <v>260303362.12659776</v>
      </c>
      <c r="AA50" s="11">
        <f>Y50-AJ50</f>
        <v>0</v>
      </c>
      <c r="AB50" s="4">
        <f t="shared" si="11"/>
        <v>1.8632709980010986E-3</v>
      </c>
      <c r="AC50" s="1">
        <v>1</v>
      </c>
      <c r="AD50" s="1">
        <v>1.0099251799601714</v>
      </c>
      <c r="AE50" s="1">
        <v>0.33333232668239055</v>
      </c>
      <c r="AF50" s="1">
        <v>7.0820659869759499</v>
      </c>
      <c r="AG50" s="1">
        <v>7.0124659999617469</v>
      </c>
      <c r="AH50" s="1">
        <v>1</v>
      </c>
      <c r="AI50" s="1">
        <v>0</v>
      </c>
      <c r="AJ50" s="1">
        <v>260303362.12473449</v>
      </c>
      <c r="AK50" s="1">
        <v>1</v>
      </c>
      <c r="AL50" s="1">
        <v>1</v>
      </c>
      <c r="AM50" s="2" t="s">
        <v>150</v>
      </c>
      <c r="AN50" s="2">
        <v>0</v>
      </c>
      <c r="AO50" s="1">
        <v>0</v>
      </c>
      <c r="AP50" t="s">
        <v>31</v>
      </c>
      <c r="AQ50" t="s">
        <v>31</v>
      </c>
      <c r="AR50" t="s">
        <v>31</v>
      </c>
      <c r="AS50" t="s">
        <v>31</v>
      </c>
      <c r="AT50" s="1">
        <v>7</v>
      </c>
      <c r="AU50" t="s">
        <v>32</v>
      </c>
      <c r="AV50" t="s">
        <v>43</v>
      </c>
      <c r="AW50" s="10">
        <f t="shared" si="12"/>
        <v>7.611111111327773E-2</v>
      </c>
      <c r="AX50" s="3">
        <f t="shared" si="13"/>
        <v>1</v>
      </c>
      <c r="AY50" s="3">
        <f t="shared" si="14"/>
        <v>49</v>
      </c>
      <c r="AZ50" s="3">
        <f t="shared" si="15"/>
        <v>36</v>
      </c>
      <c r="BA50" s="3">
        <f t="shared" si="16"/>
        <v>1.8266666666666667</v>
      </c>
    </row>
    <row r="51" spans="1:53">
      <c r="A51" s="9" t="s">
        <v>151</v>
      </c>
      <c r="B51" s="1">
        <v>2</v>
      </c>
      <c r="C51" s="1">
        <v>84</v>
      </c>
      <c r="D51" s="1">
        <v>125</v>
      </c>
      <c r="E51" s="1">
        <v>0</v>
      </c>
      <c r="F51" s="1">
        <v>28382.7</v>
      </c>
      <c r="G51" s="1">
        <v>28382</v>
      </c>
      <c r="H51" s="1">
        <v>34261658.001826666</v>
      </c>
      <c r="I51" s="1">
        <v>0</v>
      </c>
      <c r="J51" s="1">
        <v>0</v>
      </c>
      <c r="K51" s="1">
        <v>1</v>
      </c>
      <c r="L51" s="1">
        <v>7</v>
      </c>
      <c r="M51" s="4" t="str">
        <f t="shared" si="4"/>
        <v>SIN</v>
      </c>
      <c r="N51" s="4" t="str">
        <f t="shared" si="5"/>
        <v>Norte</v>
      </c>
      <c r="O51" s="1"/>
      <c r="P51" s="1">
        <v>4</v>
      </c>
      <c r="Q51" s="1">
        <v>5</v>
      </c>
      <c r="R51" s="4" t="str">
        <f t="shared" si="6"/>
        <v>174</v>
      </c>
      <c r="S51" s="4">
        <f>IFERROR(VLOOKUP(R51, REgionOf!$A$2:$B$58, 2, FALSE), "")</f>
        <v>4.46</v>
      </c>
      <c r="T51" s="4">
        <f t="shared" si="0"/>
        <v>77.319005999999987</v>
      </c>
      <c r="U51" s="4">
        <f t="shared" si="7"/>
        <v>0.33332785264141945</v>
      </c>
      <c r="V51" s="4">
        <f t="shared" si="8"/>
        <v>7.0820629661034866</v>
      </c>
      <c r="W51" s="4">
        <f t="shared" si="9"/>
        <v>7.0124630368044114</v>
      </c>
      <c r="X51" s="4">
        <f t="shared" si="10"/>
        <v>1.0099251759237495</v>
      </c>
      <c r="Y51" s="4">
        <f>(H51+T51*F51)*((FactorPrefPesos*X51)^AH51)</f>
        <v>37186194.29650303</v>
      </c>
      <c r="Z51" s="4">
        <f>(H51+BA51/1000+T51*F51)*((FactorPrefPesos*X51)^AH51)</f>
        <v>37186194.298366278</v>
      </c>
      <c r="AA51" s="11">
        <f>Y51-AJ51</f>
        <v>0</v>
      </c>
      <c r="AB51" s="4">
        <f t="shared" si="11"/>
        <v>1.8632486462593079E-3</v>
      </c>
      <c r="AC51" s="1">
        <v>1</v>
      </c>
      <c r="AD51" s="1">
        <v>1.0099251759237495</v>
      </c>
      <c r="AE51" s="1">
        <v>0.33332785264141945</v>
      </c>
      <c r="AF51" s="1">
        <v>7.0820629661034866</v>
      </c>
      <c r="AG51" s="1">
        <v>7.0124630368044123</v>
      </c>
      <c r="AH51" s="1">
        <v>1</v>
      </c>
      <c r="AI51" s="1">
        <v>0</v>
      </c>
      <c r="AJ51" s="1">
        <v>37186194.29650303</v>
      </c>
      <c r="AK51" s="1">
        <v>1</v>
      </c>
      <c r="AL51" s="1">
        <v>1</v>
      </c>
      <c r="AM51" s="2" t="s">
        <v>151</v>
      </c>
      <c r="AN51" s="2">
        <v>0</v>
      </c>
      <c r="AO51" s="1">
        <v>0</v>
      </c>
      <c r="AP51" t="s">
        <v>31</v>
      </c>
      <c r="AQ51" t="s">
        <v>31</v>
      </c>
      <c r="AR51" t="s">
        <v>31</v>
      </c>
      <c r="AS51" t="s">
        <v>31</v>
      </c>
      <c r="AT51" s="1">
        <v>7</v>
      </c>
      <c r="AU51" t="s">
        <v>32</v>
      </c>
      <c r="AV51" t="s">
        <v>43</v>
      </c>
      <c r="AW51" s="10">
        <f t="shared" si="12"/>
        <v>7.611111111327773E-2</v>
      </c>
      <c r="AX51" s="3">
        <f t="shared" si="13"/>
        <v>1</v>
      </c>
      <c r="AY51" s="3">
        <f t="shared" si="14"/>
        <v>49</v>
      </c>
      <c r="AZ51" s="3">
        <f t="shared" si="15"/>
        <v>36</v>
      </c>
      <c r="BA51" s="3">
        <f t="shared" si="16"/>
        <v>1.8266666666666667</v>
      </c>
    </row>
    <row r="52" spans="1:53">
      <c r="A52" s="9" t="s">
        <v>152</v>
      </c>
      <c r="B52" s="1">
        <v>15</v>
      </c>
      <c r="C52" s="1">
        <v>19</v>
      </c>
      <c r="D52" s="1">
        <v>50</v>
      </c>
      <c r="E52" s="1">
        <v>0</v>
      </c>
      <c r="F52" s="1">
        <v>155594</v>
      </c>
      <c r="G52" s="1">
        <v>155594</v>
      </c>
      <c r="H52" s="1">
        <v>188346537.0002436</v>
      </c>
      <c r="I52" s="1">
        <v>0</v>
      </c>
      <c r="J52" s="1">
        <v>0</v>
      </c>
      <c r="K52" s="1">
        <v>1</v>
      </c>
      <c r="L52" s="1">
        <v>7</v>
      </c>
      <c r="M52" s="4" t="str">
        <f t="shared" si="4"/>
        <v>SIN</v>
      </c>
      <c r="N52" s="4" t="str">
        <f t="shared" si="5"/>
        <v>Norte</v>
      </c>
      <c r="O52" s="1"/>
      <c r="P52" s="1">
        <v>3</v>
      </c>
      <c r="Q52" s="1">
        <v>36</v>
      </c>
      <c r="R52" s="4" t="str">
        <f t="shared" si="6"/>
        <v>173</v>
      </c>
      <c r="S52" s="4">
        <f>IFERROR(VLOOKUP(R52, REgionOf!$A$2:$B$58, 2, FALSE), "")</f>
        <v>6.65</v>
      </c>
      <c r="T52" s="4">
        <f t="shared" si="0"/>
        <v>115.28506499999999</v>
      </c>
      <c r="U52" s="4">
        <f t="shared" si="7"/>
        <v>0.33333333333333331</v>
      </c>
      <c r="V52" s="4">
        <f t="shared" si="8"/>
        <v>7.082066666666667</v>
      </c>
      <c r="W52" s="4">
        <f t="shared" si="9"/>
        <v>7.0124666666666666</v>
      </c>
      <c r="X52" s="4">
        <f t="shared" si="10"/>
        <v>1.0099251808683583</v>
      </c>
      <c r="Y52" s="4">
        <f>(H52+T52*F52)*((FactorPrefPesos*X52)^AH52)</f>
        <v>210414925.50720239</v>
      </c>
      <c r="Z52" s="4">
        <f>(H52+BA52/1000+T52*F52)*((FactorPrefPesos*X52)^AH52)</f>
        <v>210414925.50745088</v>
      </c>
      <c r="AA52" s="11">
        <f>Y52-AJ52</f>
        <v>0</v>
      </c>
      <c r="AB52" s="4">
        <f t="shared" si="11"/>
        <v>2.4846196174621582E-4</v>
      </c>
      <c r="AC52" s="1">
        <v>1</v>
      </c>
      <c r="AD52" s="1">
        <v>1.0099251808683583</v>
      </c>
      <c r="AE52" s="1">
        <v>0.33333333333333331</v>
      </c>
      <c r="AF52" s="1">
        <v>7.082066666666667</v>
      </c>
      <c r="AG52" s="1">
        <v>7.0124666666666666</v>
      </c>
      <c r="AH52" s="1">
        <v>1</v>
      </c>
      <c r="AI52" s="1">
        <v>0</v>
      </c>
      <c r="AJ52" s="1">
        <v>210414925.50720242</v>
      </c>
      <c r="AK52" s="1">
        <v>1</v>
      </c>
      <c r="AL52" s="1">
        <v>1</v>
      </c>
      <c r="AM52" s="2" t="s">
        <v>152</v>
      </c>
      <c r="AN52" s="2">
        <v>0</v>
      </c>
      <c r="AO52" s="1">
        <v>0</v>
      </c>
      <c r="AP52" s="1">
        <v>15</v>
      </c>
      <c r="AQ52" s="1">
        <v>2</v>
      </c>
      <c r="AR52" s="1">
        <v>7</v>
      </c>
      <c r="AS52" s="1">
        <v>1</v>
      </c>
      <c r="AT52" s="1">
        <v>7</v>
      </c>
      <c r="AU52" t="s">
        <v>32</v>
      </c>
      <c r="AV52" t="s">
        <v>44</v>
      </c>
      <c r="AW52" s="10">
        <f t="shared" si="12"/>
        <v>1.0150462963792961E-2</v>
      </c>
      <c r="AX52" s="3">
        <f t="shared" si="13"/>
        <v>0</v>
      </c>
      <c r="AY52" s="3">
        <f t="shared" si="14"/>
        <v>14</v>
      </c>
      <c r="AZ52" s="3">
        <f t="shared" si="15"/>
        <v>37</v>
      </c>
      <c r="BA52" s="3">
        <f t="shared" si="16"/>
        <v>0.24361111111111111</v>
      </c>
    </row>
    <row r="53" spans="1:53">
      <c r="A53" s="9" t="s">
        <v>153</v>
      </c>
      <c r="B53" s="1">
        <v>2</v>
      </c>
      <c r="C53" s="1">
        <v>332</v>
      </c>
      <c r="D53" s="1">
        <v>149</v>
      </c>
      <c r="E53" s="1">
        <v>0</v>
      </c>
      <c r="F53" s="1">
        <v>357819</v>
      </c>
      <c r="G53" s="1">
        <v>357819</v>
      </c>
      <c r="H53" s="1">
        <v>322565705.00478029</v>
      </c>
      <c r="I53" s="1">
        <v>0</v>
      </c>
      <c r="J53" s="1">
        <v>0</v>
      </c>
      <c r="K53" s="1">
        <v>1</v>
      </c>
      <c r="L53" s="1">
        <v>3</v>
      </c>
      <c r="M53" s="4" t="str">
        <f t="shared" si="4"/>
        <v>SIN</v>
      </c>
      <c r="N53" s="4" t="str">
        <f t="shared" si="5"/>
        <v>Occidental</v>
      </c>
      <c r="O53" s="1"/>
      <c r="P53" s="1">
        <v>3</v>
      </c>
      <c r="Q53" s="1">
        <v>6</v>
      </c>
      <c r="R53" s="4" t="str">
        <f t="shared" si="6"/>
        <v>133</v>
      </c>
      <c r="S53" s="4">
        <f>IFERROR(VLOOKUP(R53, REgionOf!$A$2:$B$58, 2, FALSE), "")</f>
        <v>2.7</v>
      </c>
      <c r="T53" s="4">
        <f t="shared" si="0"/>
        <v>46.807469999999995</v>
      </c>
      <c r="U53" s="4">
        <f t="shared" si="7"/>
        <v>0.33333333333333331</v>
      </c>
      <c r="V53" s="4">
        <f t="shared" si="8"/>
        <v>7.082066666666667</v>
      </c>
      <c r="W53" s="4">
        <f t="shared" si="9"/>
        <v>7.0124666666666666</v>
      </c>
      <c r="X53" s="4">
        <f t="shared" si="10"/>
        <v>1.0099251808683583</v>
      </c>
      <c r="Y53" s="4">
        <f>(H53+T53*F53)*((FactorPrefPesos*X53)^AH53)</f>
        <v>346108883.61184585</v>
      </c>
      <c r="Z53" s="4">
        <f>(H53+BA53/1000+T53*F53)*((FactorPrefPesos*X53)^AH53)</f>
        <v>346108883.61672187</v>
      </c>
      <c r="AA53" s="11">
        <f>Y53-AJ53</f>
        <v>0</v>
      </c>
      <c r="AB53" s="4">
        <f t="shared" si="11"/>
        <v>4.8760175704956055E-3</v>
      </c>
      <c r="AC53" s="1">
        <v>1</v>
      </c>
      <c r="AD53" s="1">
        <v>1.0099251808683583</v>
      </c>
      <c r="AE53" s="1">
        <v>0.33333333333333331</v>
      </c>
      <c r="AF53" s="1">
        <v>7.082066666666667</v>
      </c>
      <c r="AG53" s="1">
        <v>7.0124666666666666</v>
      </c>
      <c r="AH53" s="1">
        <v>1</v>
      </c>
      <c r="AI53" s="1">
        <v>0</v>
      </c>
      <c r="AJ53" s="1">
        <v>346108883.61184585</v>
      </c>
      <c r="AK53" s="1">
        <v>1</v>
      </c>
      <c r="AL53" s="1">
        <v>1</v>
      </c>
      <c r="AM53" s="2" t="s">
        <v>153</v>
      </c>
      <c r="AN53" s="2">
        <v>0</v>
      </c>
      <c r="AO53" s="1">
        <v>0</v>
      </c>
      <c r="AP53" t="s">
        <v>31</v>
      </c>
      <c r="AQ53" t="s">
        <v>31</v>
      </c>
      <c r="AR53" t="s">
        <v>31</v>
      </c>
      <c r="AS53" t="s">
        <v>31</v>
      </c>
      <c r="AT53" s="1">
        <v>3</v>
      </c>
      <c r="AU53" t="s">
        <v>32</v>
      </c>
      <c r="AV53" t="s">
        <v>45</v>
      </c>
      <c r="AW53" s="10">
        <f t="shared" si="12"/>
        <v>0.19917824074218515</v>
      </c>
      <c r="AX53" s="3">
        <f t="shared" si="13"/>
        <v>4</v>
      </c>
      <c r="AY53" s="3">
        <f t="shared" si="14"/>
        <v>46</v>
      </c>
      <c r="AZ53" s="3">
        <f t="shared" si="15"/>
        <v>49</v>
      </c>
      <c r="BA53" s="3">
        <f t="shared" si="16"/>
        <v>4.7802777777777781</v>
      </c>
    </row>
    <row r="54" spans="1:53">
      <c r="A54" s="9" t="s">
        <v>154</v>
      </c>
      <c r="B54" s="1">
        <v>3</v>
      </c>
      <c r="C54" s="1">
        <v>362</v>
      </c>
      <c r="D54" s="1">
        <v>170</v>
      </c>
      <c r="E54" s="1">
        <v>0</v>
      </c>
      <c r="F54" s="1">
        <v>460000</v>
      </c>
      <c r="G54" s="1">
        <v>460000</v>
      </c>
      <c r="H54" s="1">
        <v>448904800.00407082</v>
      </c>
      <c r="I54" s="1">
        <v>0</v>
      </c>
      <c r="J54" s="1">
        <v>0</v>
      </c>
      <c r="K54" s="1">
        <v>1</v>
      </c>
      <c r="L54" s="1">
        <v>3</v>
      </c>
      <c r="M54" s="4" t="str">
        <f t="shared" si="4"/>
        <v>SIN</v>
      </c>
      <c r="N54" s="4" t="str">
        <f t="shared" si="5"/>
        <v>Occidental</v>
      </c>
      <c r="O54" s="1"/>
      <c r="P54" s="1">
        <v>4</v>
      </c>
      <c r="Q54" s="1">
        <v>63</v>
      </c>
      <c r="R54" s="4" t="str">
        <f t="shared" si="6"/>
        <v>134</v>
      </c>
      <c r="S54" s="4">
        <f>IFERROR(VLOOKUP(R54, REgionOf!$A$2:$B$58, 2, FALSE), "")</f>
        <v>10.67</v>
      </c>
      <c r="T54" s="4">
        <f t="shared" si="0"/>
        <v>184.97618699999998</v>
      </c>
      <c r="U54" s="4">
        <f t="shared" si="7"/>
        <v>0.33333333333333331</v>
      </c>
      <c r="V54" s="4">
        <f t="shared" si="8"/>
        <v>7.082066666666667</v>
      </c>
      <c r="W54" s="4">
        <f t="shared" si="9"/>
        <v>7.0124666666666666</v>
      </c>
      <c r="X54" s="4">
        <f t="shared" si="10"/>
        <v>1.0099251808683583</v>
      </c>
      <c r="Y54" s="4">
        <f>(H54+T54*F54)*((FactorPrefPesos*X54)^AH54)</f>
        <v>544686769.84373438</v>
      </c>
      <c r="Z54" s="4">
        <f>(H54+BA54/1000+T54*F54)*((FactorPrefPesos*X54)^AH54)</f>
        <v>544686769.8478868</v>
      </c>
      <c r="AA54" s="11">
        <f>Y54-AJ54</f>
        <v>0</v>
      </c>
      <c r="AB54" s="4">
        <f t="shared" si="11"/>
        <v>4.1522979736328125E-3</v>
      </c>
      <c r="AC54" s="1">
        <v>1</v>
      </c>
      <c r="AD54" s="1">
        <v>1.0099251808683583</v>
      </c>
      <c r="AE54" s="1">
        <v>0.33333333333333331</v>
      </c>
      <c r="AF54" s="1">
        <v>7.082066666666667</v>
      </c>
      <c r="AG54" s="1">
        <v>7.0124666666666666</v>
      </c>
      <c r="AH54" s="1">
        <v>1</v>
      </c>
      <c r="AI54" s="1">
        <v>0</v>
      </c>
      <c r="AJ54" s="1">
        <v>544686769.8437345</v>
      </c>
      <c r="AK54" s="1">
        <v>1</v>
      </c>
      <c r="AL54" s="1">
        <v>1</v>
      </c>
      <c r="AM54" s="2" t="s">
        <v>154</v>
      </c>
      <c r="AN54" s="2">
        <v>0</v>
      </c>
      <c r="AO54" s="1">
        <v>0</v>
      </c>
      <c r="AP54" s="1">
        <v>36</v>
      </c>
      <c r="AQ54" s="1">
        <v>3</v>
      </c>
      <c r="AR54" s="1">
        <v>3</v>
      </c>
      <c r="AS54" s="1">
        <v>1</v>
      </c>
      <c r="AT54" s="1">
        <v>3</v>
      </c>
      <c r="AU54" t="s">
        <v>32</v>
      </c>
      <c r="AV54" t="s">
        <v>46</v>
      </c>
      <c r="AW54" s="10">
        <f t="shared" si="12"/>
        <v>0.16961805555911269</v>
      </c>
      <c r="AX54" s="3">
        <f t="shared" si="13"/>
        <v>4</v>
      </c>
      <c r="AY54" s="3">
        <f t="shared" si="14"/>
        <v>4</v>
      </c>
      <c r="AZ54" s="3">
        <f t="shared" si="15"/>
        <v>15</v>
      </c>
      <c r="BA54" s="3">
        <f t="shared" si="16"/>
        <v>4.0708333333333329</v>
      </c>
    </row>
    <row r="55" spans="1:53">
      <c r="A55" s="9" t="s">
        <v>155</v>
      </c>
      <c r="B55" s="1">
        <v>2</v>
      </c>
      <c r="C55" s="1">
        <v>344</v>
      </c>
      <c r="D55" s="1">
        <v>66</v>
      </c>
      <c r="E55" s="1">
        <v>3</v>
      </c>
      <c r="F55" s="1">
        <v>149160</v>
      </c>
      <c r="G55" s="1">
        <v>149160</v>
      </c>
      <c r="H55" s="1">
        <v>149001890.40024444</v>
      </c>
      <c r="I55" s="1">
        <v>0</v>
      </c>
      <c r="J55" s="1">
        <v>0</v>
      </c>
      <c r="K55" s="1">
        <v>1</v>
      </c>
      <c r="L55" s="1">
        <v>7</v>
      </c>
      <c r="M55" s="4" t="str">
        <f t="shared" si="4"/>
        <v>SIN</v>
      </c>
      <c r="N55" s="4" t="str">
        <f t="shared" si="5"/>
        <v>Norte</v>
      </c>
      <c r="O55" s="1"/>
      <c r="P55" s="1">
        <v>9</v>
      </c>
      <c r="Q55" s="1">
        <v>23</v>
      </c>
      <c r="R55" s="4" t="str">
        <f t="shared" si="6"/>
        <v>179</v>
      </c>
      <c r="S55" s="4">
        <f>IFERROR(VLOOKUP(R55, REgionOf!$A$2:$B$58, 2, FALSE), "")</f>
        <v>4.46</v>
      </c>
      <c r="T55" s="4">
        <f t="shared" si="0"/>
        <v>77.319005999999987</v>
      </c>
      <c r="U55" s="4">
        <f t="shared" si="7"/>
        <v>0.3256910782130224</v>
      </c>
      <c r="V55" s="4">
        <f t="shared" si="8"/>
        <v>7.0769066160094329</v>
      </c>
      <c r="W55" s="4">
        <f t="shared" si="9"/>
        <v>7.0074052011004841</v>
      </c>
      <c r="X55" s="4">
        <f t="shared" si="10"/>
        <v>1.0099182811489242</v>
      </c>
      <c r="Y55" s="4">
        <f>(H55+T55*F55)*((FactorPrefPesos*X55)^AH55)</f>
        <v>163748292.77518436</v>
      </c>
      <c r="Z55" s="4">
        <f>(H55+BA55/1000+T55*F55)*((FactorPrefPesos*X55)^AH55)</f>
        <v>163748292.77543369</v>
      </c>
      <c r="AA55" s="11">
        <f>Y55-AJ55</f>
        <v>0</v>
      </c>
      <c r="AB55" s="4">
        <f t="shared" si="11"/>
        <v>2.4938583374023438E-4</v>
      </c>
      <c r="AC55" s="1">
        <v>1</v>
      </c>
      <c r="AD55" s="1">
        <v>1.0099182811489242</v>
      </c>
      <c r="AE55" s="1">
        <v>0.3256910782130224</v>
      </c>
      <c r="AF55" s="1">
        <v>7.0769066160094329</v>
      </c>
      <c r="AG55" s="1">
        <v>7.007405201100485</v>
      </c>
      <c r="AH55" s="1">
        <v>1</v>
      </c>
      <c r="AI55" s="1">
        <v>0</v>
      </c>
      <c r="AJ55" s="1">
        <v>163748292.7751843</v>
      </c>
      <c r="AK55" s="1">
        <v>1</v>
      </c>
      <c r="AL55" s="1">
        <v>1</v>
      </c>
      <c r="AM55" s="2" t="s">
        <v>155</v>
      </c>
      <c r="AN55" s="2">
        <v>0</v>
      </c>
      <c r="AO55" s="1">
        <v>0</v>
      </c>
      <c r="AP55" t="s">
        <v>31</v>
      </c>
      <c r="AQ55" t="s">
        <v>31</v>
      </c>
      <c r="AR55" t="s">
        <v>31</v>
      </c>
      <c r="AS55" t="s">
        <v>31</v>
      </c>
      <c r="AT55" s="1">
        <v>7</v>
      </c>
      <c r="AU55" t="s">
        <v>32</v>
      </c>
      <c r="AV55" t="s">
        <v>47</v>
      </c>
      <c r="AW55" s="10">
        <f t="shared" si="12"/>
        <v>1.0185185186855961E-2</v>
      </c>
      <c r="AX55" s="3">
        <f t="shared" si="13"/>
        <v>0</v>
      </c>
      <c r="AY55" s="3">
        <f t="shared" si="14"/>
        <v>14</v>
      </c>
      <c r="AZ55" s="3">
        <f t="shared" si="15"/>
        <v>40</v>
      </c>
      <c r="BA55" s="3">
        <f t="shared" si="16"/>
        <v>0.24444444444444444</v>
      </c>
    </row>
    <row r="56" spans="1:53">
      <c r="A56" s="9" t="s">
        <v>156</v>
      </c>
      <c r="B56" s="1">
        <v>3</v>
      </c>
      <c r="C56" s="1">
        <v>84</v>
      </c>
      <c r="D56" s="1">
        <v>125</v>
      </c>
      <c r="E56" s="1">
        <v>0</v>
      </c>
      <c r="F56" s="1">
        <v>28382.7</v>
      </c>
      <c r="G56" s="1">
        <v>28383</v>
      </c>
      <c r="H56" s="1">
        <v>34261658.001826666</v>
      </c>
      <c r="I56" s="1">
        <v>0</v>
      </c>
      <c r="J56" s="1">
        <v>0</v>
      </c>
      <c r="K56" s="1">
        <v>1</v>
      </c>
      <c r="L56" s="1">
        <v>7</v>
      </c>
      <c r="M56" s="4" t="str">
        <f t="shared" si="4"/>
        <v>SIN</v>
      </c>
      <c r="N56" s="4" t="str">
        <f t="shared" si="5"/>
        <v>Norte</v>
      </c>
      <c r="O56" s="1"/>
      <c r="P56" s="1">
        <v>4</v>
      </c>
      <c r="Q56" s="1">
        <v>5</v>
      </c>
      <c r="R56" s="4" t="str">
        <f t="shared" si="6"/>
        <v>174</v>
      </c>
      <c r="S56" s="4">
        <f>IFERROR(VLOOKUP(R56, REgionOf!$A$2:$B$58, 2, FALSE), "")</f>
        <v>4.46</v>
      </c>
      <c r="T56" s="4">
        <f t="shared" si="0"/>
        <v>77.319005999999987</v>
      </c>
      <c r="U56" s="4">
        <f t="shared" si="7"/>
        <v>0.33333568217371085</v>
      </c>
      <c r="V56" s="4">
        <f t="shared" si="8"/>
        <v>7.0820682526036896</v>
      </c>
      <c r="W56" s="4">
        <f t="shared" si="9"/>
        <v>7.0124682223036485</v>
      </c>
      <c r="X56" s="4">
        <f t="shared" si="10"/>
        <v>1.0099251829874498</v>
      </c>
      <c r="Y56" s="4">
        <f>(H56+T56*F56)*((FactorPrefPesos*X56)^AH56)</f>
        <v>37186194.556593716</v>
      </c>
      <c r="Z56" s="4">
        <f>(H56+BA56/1000+T56*F56)*((FactorPrefPesos*X56)^AH56)</f>
        <v>37186194.558456965</v>
      </c>
      <c r="AA56" s="11">
        <f>Y56-AJ56</f>
        <v>0</v>
      </c>
      <c r="AB56" s="4">
        <f t="shared" si="11"/>
        <v>1.8632486462593079E-3</v>
      </c>
      <c r="AC56" s="1">
        <v>1</v>
      </c>
      <c r="AD56" s="1">
        <v>1.0099251829874498</v>
      </c>
      <c r="AE56" s="1">
        <v>0.33333568217371085</v>
      </c>
      <c r="AF56" s="1">
        <v>7.0820682526036896</v>
      </c>
      <c r="AG56" s="1">
        <v>7.0124682223036485</v>
      </c>
      <c r="AH56" s="1">
        <v>1</v>
      </c>
      <c r="AI56" s="1">
        <v>0</v>
      </c>
      <c r="AJ56" s="1">
        <v>37186194.556593716</v>
      </c>
      <c r="AK56" s="1">
        <v>1</v>
      </c>
      <c r="AL56" s="1">
        <v>1</v>
      </c>
      <c r="AM56" s="2" t="s">
        <v>156</v>
      </c>
      <c r="AN56" s="2">
        <v>0</v>
      </c>
      <c r="AO56" s="1">
        <v>0</v>
      </c>
      <c r="AP56" t="s">
        <v>31</v>
      </c>
      <c r="AQ56" t="s">
        <v>31</v>
      </c>
      <c r="AR56" t="s">
        <v>31</v>
      </c>
      <c r="AS56" t="s">
        <v>31</v>
      </c>
      <c r="AT56" s="1">
        <v>7</v>
      </c>
      <c r="AU56" t="s">
        <v>32</v>
      </c>
      <c r="AV56" t="s">
        <v>43</v>
      </c>
      <c r="AW56" s="10">
        <f t="shared" si="12"/>
        <v>7.611111111327773E-2</v>
      </c>
      <c r="AX56" s="3">
        <f t="shared" si="13"/>
        <v>1</v>
      </c>
      <c r="AY56" s="3">
        <f t="shared" si="14"/>
        <v>49</v>
      </c>
      <c r="AZ56" s="3">
        <f t="shared" si="15"/>
        <v>36</v>
      </c>
      <c r="BA56" s="3">
        <f t="shared" si="16"/>
        <v>1.8266666666666667</v>
      </c>
    </row>
    <row r="57" spans="1:53">
      <c r="A57" s="9" t="s">
        <v>157</v>
      </c>
      <c r="B57" s="1">
        <v>5</v>
      </c>
      <c r="C57" s="1">
        <v>59</v>
      </c>
      <c r="D57" s="1">
        <v>71</v>
      </c>
      <c r="E57" s="1">
        <v>0</v>
      </c>
      <c r="F57" s="1">
        <v>206115</v>
      </c>
      <c r="G57" s="1">
        <v>206115</v>
      </c>
      <c r="H57" s="1">
        <v>233007842.00143668</v>
      </c>
      <c r="I57" s="1">
        <v>0</v>
      </c>
      <c r="J57" s="1">
        <v>0</v>
      </c>
      <c r="K57" s="1">
        <v>1</v>
      </c>
      <c r="L57" s="1">
        <v>3</v>
      </c>
      <c r="M57" s="4" t="str">
        <f t="shared" si="4"/>
        <v>SIN</v>
      </c>
      <c r="N57" s="4" t="str">
        <f t="shared" si="5"/>
        <v>Occidental</v>
      </c>
      <c r="O57" s="1"/>
      <c r="P57" s="1">
        <v>3</v>
      </c>
      <c r="Q57" s="1">
        <v>170</v>
      </c>
      <c r="R57" s="4" t="str">
        <f t="shared" si="6"/>
        <v>133</v>
      </c>
      <c r="S57" s="4">
        <f>IFERROR(VLOOKUP(R57, REgionOf!$A$2:$B$58, 2, FALSE), "")</f>
        <v>2.7</v>
      </c>
      <c r="T57" s="4">
        <f t="shared" si="0"/>
        <v>46.807469999999995</v>
      </c>
      <c r="U57" s="4">
        <f t="shared" si="7"/>
        <v>0.33333333333333331</v>
      </c>
      <c r="V57" s="4">
        <f t="shared" si="8"/>
        <v>7.082066666666667</v>
      </c>
      <c r="W57" s="4">
        <f t="shared" si="9"/>
        <v>7.0124666666666666</v>
      </c>
      <c r="X57" s="4">
        <f t="shared" si="10"/>
        <v>1.0099251808683583</v>
      </c>
      <c r="Y57" s="4">
        <f>(H57+T57*F57)*((FactorPrefPesos*X57)^AH57)</f>
        <v>247514603.67911622</v>
      </c>
      <c r="Z57" s="4">
        <f>(H57+BA57/1000+T57*F57)*((FactorPrefPesos*X57)^AH57)</f>
        <v>247514603.68058166</v>
      </c>
      <c r="AA57" s="11">
        <f>Y57-AJ57</f>
        <v>0</v>
      </c>
      <c r="AB57" s="4">
        <f t="shared" si="11"/>
        <v>1.4654397964477539E-3</v>
      </c>
      <c r="AC57" s="1">
        <v>0</v>
      </c>
      <c r="AD57" s="1">
        <v>1.0099251808683583</v>
      </c>
      <c r="AE57" s="1">
        <v>0.33333333333333331</v>
      </c>
      <c r="AF57" s="1">
        <v>7.082066666666667</v>
      </c>
      <c r="AG57" s="1">
        <v>7.0124666666666666</v>
      </c>
      <c r="AH57" s="1">
        <v>1</v>
      </c>
      <c r="AI57" s="1">
        <v>0</v>
      </c>
      <c r="AJ57" s="1">
        <v>247514603.67911622</v>
      </c>
      <c r="AK57" s="1">
        <v>1</v>
      </c>
      <c r="AL57" s="1">
        <v>1</v>
      </c>
      <c r="AM57" s="2" t="s">
        <v>157</v>
      </c>
      <c r="AN57" s="2">
        <v>0</v>
      </c>
      <c r="AO57" s="1">
        <v>0</v>
      </c>
      <c r="AP57" t="s">
        <v>31</v>
      </c>
      <c r="AQ57" t="s">
        <v>31</v>
      </c>
      <c r="AR57" t="s">
        <v>31</v>
      </c>
      <c r="AS57" t="s">
        <v>31</v>
      </c>
      <c r="AT57" s="1">
        <v>3</v>
      </c>
      <c r="AU57" t="s">
        <v>32</v>
      </c>
      <c r="AV57" t="s">
        <v>48</v>
      </c>
      <c r="AW57" s="10">
        <f t="shared" si="12"/>
        <v>5.9861111112695653E-2</v>
      </c>
      <c r="AX57" s="3">
        <f t="shared" si="13"/>
        <v>1</v>
      </c>
      <c r="AY57" s="3">
        <f t="shared" si="14"/>
        <v>26</v>
      </c>
      <c r="AZ57" s="3">
        <f t="shared" si="15"/>
        <v>12</v>
      </c>
      <c r="BA57" s="3">
        <f t="shared" si="16"/>
        <v>1.4366666666666668</v>
      </c>
    </row>
    <row r="58" spans="1:53">
      <c r="A58" s="9" t="s">
        <v>158</v>
      </c>
      <c r="B58" s="1">
        <v>6</v>
      </c>
      <c r="C58" s="1">
        <v>59</v>
      </c>
      <c r="D58" s="1">
        <v>71</v>
      </c>
      <c r="E58" s="1">
        <v>0</v>
      </c>
      <c r="F58" s="1">
        <v>215625</v>
      </c>
      <c r="G58" s="1">
        <v>215625</v>
      </c>
      <c r="H58" s="1">
        <v>224486410.00143668</v>
      </c>
      <c r="I58" s="1">
        <v>0</v>
      </c>
      <c r="J58" s="1">
        <v>0</v>
      </c>
      <c r="K58" s="1">
        <v>1</v>
      </c>
      <c r="L58" s="1">
        <v>3</v>
      </c>
      <c r="M58" s="4" t="str">
        <f t="shared" si="4"/>
        <v>SIN</v>
      </c>
      <c r="N58" s="4" t="str">
        <f t="shared" si="5"/>
        <v>Occidental</v>
      </c>
      <c r="O58" s="1"/>
      <c r="P58" s="1">
        <v>3</v>
      </c>
      <c r="Q58" s="1">
        <v>170</v>
      </c>
      <c r="R58" s="4" t="str">
        <f t="shared" si="6"/>
        <v>133</v>
      </c>
      <c r="S58" s="4">
        <f>IFERROR(VLOOKUP(R58, REgionOf!$A$2:$B$58, 2, FALSE), "")</f>
        <v>2.7</v>
      </c>
      <c r="T58" s="4">
        <f t="shared" si="0"/>
        <v>46.807469999999995</v>
      </c>
      <c r="U58" s="4">
        <f t="shared" si="7"/>
        <v>0.33333333333333331</v>
      </c>
      <c r="V58" s="4">
        <f t="shared" si="8"/>
        <v>7.082066666666667</v>
      </c>
      <c r="W58" s="4">
        <f t="shared" si="9"/>
        <v>7.0124666666666666</v>
      </c>
      <c r="X58" s="4">
        <f t="shared" si="10"/>
        <v>1.0099251808683583</v>
      </c>
      <c r="Y58" s="4">
        <f>(H58+T58*F58)*((FactorPrefPesos*X58)^AH58)</f>
        <v>239276587.53415263</v>
      </c>
      <c r="Z58" s="4">
        <f>(H58+BA58/1000+T58*F58)*((FactorPrefPesos*X58)^AH58)</f>
        <v>239276587.53561807</v>
      </c>
      <c r="AA58" s="11">
        <f>Y58-AJ58</f>
        <v>0</v>
      </c>
      <c r="AB58" s="4">
        <f t="shared" si="11"/>
        <v>1.4654397964477539E-3</v>
      </c>
      <c r="AC58" s="1">
        <v>0</v>
      </c>
      <c r="AD58" s="1">
        <v>1.0099251808683583</v>
      </c>
      <c r="AE58" s="1">
        <v>0.33333333333333331</v>
      </c>
      <c r="AF58" s="1">
        <v>7.082066666666667</v>
      </c>
      <c r="AG58" s="1">
        <v>7.0124666666666666</v>
      </c>
      <c r="AH58" s="1">
        <v>1</v>
      </c>
      <c r="AI58" s="1">
        <v>0</v>
      </c>
      <c r="AJ58" s="1">
        <v>239276587.53415263</v>
      </c>
      <c r="AK58" s="1">
        <v>1</v>
      </c>
      <c r="AL58" s="1">
        <v>1</v>
      </c>
      <c r="AM58" s="2" t="s">
        <v>158</v>
      </c>
      <c r="AN58" s="2">
        <v>0</v>
      </c>
      <c r="AO58" s="1">
        <v>0</v>
      </c>
      <c r="AP58" t="s">
        <v>31</v>
      </c>
      <c r="AQ58" t="s">
        <v>31</v>
      </c>
      <c r="AR58" t="s">
        <v>31</v>
      </c>
      <c r="AS58" t="s">
        <v>31</v>
      </c>
      <c r="AT58" s="1">
        <v>3</v>
      </c>
      <c r="AU58" t="s">
        <v>32</v>
      </c>
      <c r="AV58" t="s">
        <v>48</v>
      </c>
      <c r="AW58" s="10">
        <f t="shared" si="12"/>
        <v>5.9861111112695653E-2</v>
      </c>
      <c r="AX58" s="3">
        <f t="shared" si="13"/>
        <v>1</v>
      </c>
      <c r="AY58" s="3">
        <f t="shared" si="14"/>
        <v>26</v>
      </c>
      <c r="AZ58" s="3">
        <f t="shared" si="15"/>
        <v>12</v>
      </c>
      <c r="BA58" s="3">
        <f t="shared" si="16"/>
        <v>1.4366666666666668</v>
      </c>
    </row>
    <row r="59" spans="1:53">
      <c r="A59" s="9" t="s">
        <v>159</v>
      </c>
      <c r="B59" s="1">
        <v>7</v>
      </c>
      <c r="C59" s="1">
        <v>59</v>
      </c>
      <c r="D59" s="1">
        <v>71</v>
      </c>
      <c r="E59" s="1">
        <v>0</v>
      </c>
      <c r="F59" s="1">
        <v>215005</v>
      </c>
      <c r="G59" s="1">
        <v>215005</v>
      </c>
      <c r="H59" s="1">
        <v>202213325.00143668</v>
      </c>
      <c r="I59" s="1">
        <v>0</v>
      </c>
      <c r="J59" s="1">
        <v>0</v>
      </c>
      <c r="K59" s="1">
        <v>1</v>
      </c>
      <c r="L59" s="1">
        <v>3</v>
      </c>
      <c r="M59" s="4" t="str">
        <f t="shared" si="4"/>
        <v>SIN</v>
      </c>
      <c r="N59" s="4" t="str">
        <f t="shared" si="5"/>
        <v>Occidental</v>
      </c>
      <c r="O59" s="1"/>
      <c r="P59" s="1">
        <v>3</v>
      </c>
      <c r="Q59" s="1">
        <v>170</v>
      </c>
      <c r="R59" s="4" t="str">
        <f t="shared" si="6"/>
        <v>133</v>
      </c>
      <c r="S59" s="4">
        <f>IFERROR(VLOOKUP(R59, REgionOf!$A$2:$B$58, 2, FALSE), "")</f>
        <v>2.7</v>
      </c>
      <c r="T59" s="4">
        <f t="shared" si="0"/>
        <v>46.807469999999995</v>
      </c>
      <c r="U59" s="4">
        <f t="shared" si="7"/>
        <v>0.33333333333333331</v>
      </c>
      <c r="V59" s="4">
        <f t="shared" si="8"/>
        <v>7.082066666666667</v>
      </c>
      <c r="W59" s="4">
        <f t="shared" si="9"/>
        <v>7.0124666666666666</v>
      </c>
      <c r="X59" s="4">
        <f t="shared" si="10"/>
        <v>1.0099251808683583</v>
      </c>
      <c r="Y59" s="4">
        <f>(H59+T59*F59)*((FactorPrefPesos*X59)^AH59)</f>
        <v>216527894.88998038</v>
      </c>
      <c r="Z59" s="4">
        <f>(H59+BA59/1000+T59*F59)*((FactorPrefPesos*X59)^AH59)</f>
        <v>216527894.89144585</v>
      </c>
      <c r="AA59" s="11">
        <f>Y59-AJ59</f>
        <v>0</v>
      </c>
      <c r="AB59" s="4">
        <f t="shared" si="11"/>
        <v>1.4654695987701416E-3</v>
      </c>
      <c r="AC59" s="1">
        <v>0</v>
      </c>
      <c r="AD59" s="1">
        <v>1.0099251808683583</v>
      </c>
      <c r="AE59" s="1">
        <v>0.33333333333333331</v>
      </c>
      <c r="AF59" s="1">
        <v>7.082066666666667</v>
      </c>
      <c r="AG59" s="1">
        <v>7.0124666666666666</v>
      </c>
      <c r="AH59" s="1">
        <v>1</v>
      </c>
      <c r="AI59" s="1">
        <v>0</v>
      </c>
      <c r="AJ59" s="1">
        <v>216527894.88998038</v>
      </c>
      <c r="AK59" s="1">
        <v>1</v>
      </c>
      <c r="AL59" s="1">
        <v>1</v>
      </c>
      <c r="AM59" s="2" t="s">
        <v>159</v>
      </c>
      <c r="AN59" s="2">
        <v>0</v>
      </c>
      <c r="AO59" s="1">
        <v>0</v>
      </c>
      <c r="AP59" t="s">
        <v>31</v>
      </c>
      <c r="AQ59" t="s">
        <v>31</v>
      </c>
      <c r="AR59" t="s">
        <v>31</v>
      </c>
      <c r="AS59" t="s">
        <v>31</v>
      </c>
      <c r="AT59" s="1">
        <v>3</v>
      </c>
      <c r="AU59" t="s">
        <v>32</v>
      </c>
      <c r="AV59" t="s">
        <v>48</v>
      </c>
      <c r="AW59" s="10">
        <f t="shared" si="12"/>
        <v>5.9861111112695653E-2</v>
      </c>
      <c r="AX59" s="3">
        <f t="shared" si="13"/>
        <v>1</v>
      </c>
      <c r="AY59" s="3">
        <f t="shared" si="14"/>
        <v>26</v>
      </c>
      <c r="AZ59" s="3">
        <f t="shared" si="15"/>
        <v>12</v>
      </c>
      <c r="BA59" s="3">
        <f t="shared" si="16"/>
        <v>1.4366666666666668</v>
      </c>
    </row>
    <row r="60" spans="1:53">
      <c r="A60" s="9" t="s">
        <v>160</v>
      </c>
      <c r="B60" s="1">
        <v>13</v>
      </c>
      <c r="C60" s="1">
        <v>59</v>
      </c>
      <c r="D60" s="1">
        <v>42</v>
      </c>
      <c r="E60" s="1">
        <v>0</v>
      </c>
      <c r="F60" s="1">
        <v>120165</v>
      </c>
      <c r="G60" s="1">
        <v>120165</v>
      </c>
      <c r="H60" s="1">
        <v>125103348.00143667</v>
      </c>
      <c r="I60" s="1">
        <v>0</v>
      </c>
      <c r="J60" s="1">
        <v>0</v>
      </c>
      <c r="K60" s="1">
        <v>1</v>
      </c>
      <c r="L60" s="1">
        <v>3</v>
      </c>
      <c r="M60" s="4" t="str">
        <f t="shared" si="4"/>
        <v>SIN</v>
      </c>
      <c r="N60" s="4" t="str">
        <f t="shared" si="5"/>
        <v>Occidental</v>
      </c>
      <c r="O60" s="1"/>
      <c r="P60" s="1">
        <v>3</v>
      </c>
      <c r="Q60" s="1">
        <v>170</v>
      </c>
      <c r="R60" s="4" t="str">
        <f t="shared" si="6"/>
        <v>133</v>
      </c>
      <c r="S60" s="4">
        <f>IFERROR(VLOOKUP(R60, REgionOf!$A$2:$B$58, 2, FALSE), "")</f>
        <v>2.7</v>
      </c>
      <c r="T60" s="4">
        <f t="shared" si="0"/>
        <v>46.807469999999995</v>
      </c>
      <c r="U60" s="4">
        <f t="shared" si="7"/>
        <v>0.33333333333333331</v>
      </c>
      <c r="V60" s="4">
        <f t="shared" si="8"/>
        <v>7.082066666666667</v>
      </c>
      <c r="W60" s="4">
        <f t="shared" si="9"/>
        <v>7.0124666666666666</v>
      </c>
      <c r="X60" s="4">
        <f t="shared" si="10"/>
        <v>1.0099251808683583</v>
      </c>
      <c r="Y60" s="4">
        <f>(H60+T60*F60)*((FactorPrefPesos*X60)^AH60)</f>
        <v>133345721.02087992</v>
      </c>
      <c r="Z60" s="4">
        <f>(H60+BA60/1000+T60*F60)*((FactorPrefPesos*X60)^AH60)</f>
        <v>133345721.02234536</v>
      </c>
      <c r="AA60" s="11">
        <f>Y60-AJ60</f>
        <v>0</v>
      </c>
      <c r="AB60" s="4">
        <f t="shared" si="11"/>
        <v>1.4654248952865601E-3</v>
      </c>
      <c r="AC60" s="1">
        <v>1</v>
      </c>
      <c r="AD60" s="1">
        <v>1.0099251808683583</v>
      </c>
      <c r="AE60" s="1">
        <v>0.33333333333333331</v>
      </c>
      <c r="AF60" s="1">
        <v>7.082066666666667</v>
      </c>
      <c r="AG60" s="1">
        <v>7.0124666666666666</v>
      </c>
      <c r="AH60" s="1">
        <v>1</v>
      </c>
      <c r="AI60" s="1">
        <v>0</v>
      </c>
      <c r="AJ60" s="1">
        <v>133345721.02087994</v>
      </c>
      <c r="AK60" s="1">
        <v>1</v>
      </c>
      <c r="AL60" s="1">
        <v>1</v>
      </c>
      <c r="AM60" s="2" t="s">
        <v>160</v>
      </c>
      <c r="AN60" s="2">
        <v>0</v>
      </c>
      <c r="AO60" s="1">
        <v>0</v>
      </c>
      <c r="AP60" t="s">
        <v>31</v>
      </c>
      <c r="AQ60" t="s">
        <v>31</v>
      </c>
      <c r="AR60" t="s">
        <v>31</v>
      </c>
      <c r="AS60" t="s">
        <v>31</v>
      </c>
      <c r="AT60" s="1">
        <v>3</v>
      </c>
      <c r="AU60" t="s">
        <v>32</v>
      </c>
      <c r="AV60" t="s">
        <v>48</v>
      </c>
      <c r="AW60" s="10">
        <f t="shared" si="12"/>
        <v>5.9861111112695653E-2</v>
      </c>
      <c r="AX60" s="3">
        <f t="shared" si="13"/>
        <v>1</v>
      </c>
      <c r="AY60" s="3">
        <f t="shared" si="14"/>
        <v>26</v>
      </c>
      <c r="AZ60" s="3">
        <f t="shared" si="15"/>
        <v>12</v>
      </c>
      <c r="BA60" s="3">
        <f t="shared" si="16"/>
        <v>1.4366666666666668</v>
      </c>
    </row>
    <row r="61" spans="1:53">
      <c r="A61" s="9" t="s">
        <v>161</v>
      </c>
      <c r="B61" s="1">
        <v>14</v>
      </c>
      <c r="C61" s="1">
        <v>59</v>
      </c>
      <c r="D61" s="1">
        <v>103</v>
      </c>
      <c r="E61" s="1">
        <v>0</v>
      </c>
      <c r="F61" s="1">
        <v>291719</v>
      </c>
      <c r="G61" s="1">
        <v>291719</v>
      </c>
      <c r="H61" s="1">
        <v>274363242.00143665</v>
      </c>
      <c r="I61" s="1">
        <v>0</v>
      </c>
      <c r="J61" s="1">
        <v>0</v>
      </c>
      <c r="K61" s="1">
        <v>1</v>
      </c>
      <c r="L61" s="1">
        <v>3</v>
      </c>
      <c r="M61" s="4" t="str">
        <f t="shared" si="4"/>
        <v>SIN</v>
      </c>
      <c r="N61" s="4" t="str">
        <f t="shared" si="5"/>
        <v>Occidental</v>
      </c>
      <c r="O61" s="1"/>
      <c r="P61" s="1">
        <v>3</v>
      </c>
      <c r="Q61" s="1">
        <v>170</v>
      </c>
      <c r="R61" s="4" t="str">
        <f t="shared" si="6"/>
        <v>133</v>
      </c>
      <c r="S61" s="4">
        <f>IFERROR(VLOOKUP(R61, REgionOf!$A$2:$B$58, 2, FALSE), "")</f>
        <v>2.7</v>
      </c>
      <c r="T61" s="4">
        <f t="shared" si="0"/>
        <v>46.807469999999995</v>
      </c>
      <c r="U61" s="4">
        <f t="shared" si="7"/>
        <v>0.33333333333333331</v>
      </c>
      <c r="V61" s="4">
        <f t="shared" si="8"/>
        <v>7.082066666666667</v>
      </c>
      <c r="W61" s="4">
        <f t="shared" si="9"/>
        <v>7.0124666666666666</v>
      </c>
      <c r="X61" s="4">
        <f t="shared" si="10"/>
        <v>1.0099251808683583</v>
      </c>
      <c r="Y61" s="4">
        <f>(H61+T61*F61)*((FactorPrefPesos*X61)^AH61)</f>
        <v>293785264.79682231</v>
      </c>
      <c r="Z61" s="4">
        <f>(H61+BA61/1000+T61*F61)*((FactorPrefPesos*X61)^AH61)</f>
        <v>293785264.79828775</v>
      </c>
      <c r="AA61" s="11">
        <f>Y61-AJ61</f>
        <v>0</v>
      </c>
      <c r="AB61" s="4">
        <f t="shared" si="11"/>
        <v>1.4653801918029785E-3</v>
      </c>
      <c r="AC61" s="1">
        <v>1</v>
      </c>
      <c r="AD61" s="1">
        <v>1.0099251808683583</v>
      </c>
      <c r="AE61" s="1">
        <v>0.33333333333333331</v>
      </c>
      <c r="AF61" s="1">
        <v>7.082066666666667</v>
      </c>
      <c r="AG61" s="1">
        <v>7.0124666666666666</v>
      </c>
      <c r="AH61" s="1">
        <v>1</v>
      </c>
      <c r="AI61" s="1">
        <v>0</v>
      </c>
      <c r="AJ61" s="1">
        <v>293785264.79682237</v>
      </c>
      <c r="AK61" s="1">
        <v>1</v>
      </c>
      <c r="AL61" s="1">
        <v>1</v>
      </c>
      <c r="AM61" s="2" t="s">
        <v>161</v>
      </c>
      <c r="AN61" s="2">
        <v>0</v>
      </c>
      <c r="AO61" s="1">
        <v>0</v>
      </c>
      <c r="AP61" t="s">
        <v>31</v>
      </c>
      <c r="AQ61" t="s">
        <v>31</v>
      </c>
      <c r="AR61" t="s">
        <v>31</v>
      </c>
      <c r="AS61" t="s">
        <v>31</v>
      </c>
      <c r="AT61" s="1">
        <v>3</v>
      </c>
      <c r="AU61" t="s">
        <v>32</v>
      </c>
      <c r="AV61" t="s">
        <v>48</v>
      </c>
      <c r="AW61" s="10">
        <f t="shared" si="12"/>
        <v>5.9861111112695653E-2</v>
      </c>
      <c r="AX61" s="3">
        <f t="shared" si="13"/>
        <v>1</v>
      </c>
      <c r="AY61" s="3">
        <f t="shared" si="14"/>
        <v>26</v>
      </c>
      <c r="AZ61" s="3">
        <f t="shared" si="15"/>
        <v>12</v>
      </c>
      <c r="BA61" s="3">
        <f t="shared" si="16"/>
        <v>1.4366666666666668</v>
      </c>
    </row>
    <row r="62" spans="1:53">
      <c r="A62" s="9" t="s">
        <v>162</v>
      </c>
      <c r="B62" s="1">
        <v>2</v>
      </c>
      <c r="C62" s="1">
        <v>221</v>
      </c>
      <c r="D62" s="1">
        <v>30</v>
      </c>
      <c r="E62" s="1">
        <v>0</v>
      </c>
      <c r="F62" s="1">
        <v>83241</v>
      </c>
      <c r="G62" s="1">
        <v>83241</v>
      </c>
      <c r="H62" s="1">
        <v>108105087.00010583</v>
      </c>
      <c r="I62" s="1">
        <v>0</v>
      </c>
      <c r="J62" s="1">
        <v>0</v>
      </c>
      <c r="K62" s="1">
        <v>1</v>
      </c>
      <c r="L62" s="1">
        <v>7</v>
      </c>
      <c r="M62" s="4" t="str">
        <f t="shared" si="4"/>
        <v>SIN</v>
      </c>
      <c r="N62" s="4" t="str">
        <f t="shared" si="5"/>
        <v>Norte</v>
      </c>
      <c r="O62" s="1"/>
      <c r="P62" s="1">
        <v>3</v>
      </c>
      <c r="Q62" s="1">
        <v>78</v>
      </c>
      <c r="R62" s="4" t="str">
        <f t="shared" si="6"/>
        <v>173</v>
      </c>
      <c r="S62" s="4">
        <f>IFERROR(VLOOKUP(R62, REgionOf!$A$2:$B$58, 2, FALSE), "")</f>
        <v>6.65</v>
      </c>
      <c r="T62" s="4">
        <f t="shared" si="0"/>
        <v>115.28506499999999</v>
      </c>
      <c r="U62" s="4">
        <f t="shared" si="7"/>
        <v>0.33333333333333331</v>
      </c>
      <c r="V62" s="4">
        <f t="shared" si="8"/>
        <v>7.082066666666667</v>
      </c>
      <c r="W62" s="4">
        <f t="shared" si="9"/>
        <v>7.0124666666666666</v>
      </c>
      <c r="X62" s="4">
        <f t="shared" si="10"/>
        <v>1.0099251808683583</v>
      </c>
      <c r="Y62" s="4">
        <f>(H62+T62*F62)*((FactorPrefPesos*X62)^AH62)</f>
        <v>117701531.09577082</v>
      </c>
      <c r="Z62" s="4">
        <f>(H62+BA62/1000+T62*F62)*((FactorPrefPesos*X62)^AH62)</f>
        <v>117701531.09587665</v>
      </c>
      <c r="AA62" s="11">
        <f>Y62-AJ62</f>
        <v>0</v>
      </c>
      <c r="AB62" s="4">
        <f t="shared" si="11"/>
        <v>1.0581314563751221E-4</v>
      </c>
      <c r="AC62" s="1">
        <v>0</v>
      </c>
      <c r="AD62" s="1">
        <v>1.0099251808683583</v>
      </c>
      <c r="AE62" s="1">
        <v>0.33333333333333331</v>
      </c>
      <c r="AF62" s="1">
        <v>7.082066666666667</v>
      </c>
      <c r="AG62" s="1">
        <v>7.0124666666666666</v>
      </c>
      <c r="AH62" s="1">
        <v>0</v>
      </c>
      <c r="AI62" s="1">
        <v>0</v>
      </c>
      <c r="AJ62" s="1">
        <v>117701531.09577084</v>
      </c>
      <c r="AK62" s="1">
        <v>1</v>
      </c>
      <c r="AL62" s="1">
        <v>1</v>
      </c>
      <c r="AM62" s="2" t="s">
        <v>162</v>
      </c>
      <c r="AN62" s="2">
        <v>0</v>
      </c>
      <c r="AO62" s="1">
        <v>0</v>
      </c>
      <c r="AP62" t="s">
        <v>31</v>
      </c>
      <c r="AQ62" t="s">
        <v>31</v>
      </c>
      <c r="AR62" t="s">
        <v>31</v>
      </c>
      <c r="AS62" t="s">
        <v>31</v>
      </c>
      <c r="AT62" s="1">
        <v>7</v>
      </c>
      <c r="AU62" t="s">
        <v>32</v>
      </c>
      <c r="AV62" t="s">
        <v>49</v>
      </c>
      <c r="AW62" s="10">
        <f t="shared" si="12"/>
        <v>4.4097222198615782E-3</v>
      </c>
      <c r="AX62" s="3">
        <f t="shared" si="13"/>
        <v>0</v>
      </c>
      <c r="AY62" s="3">
        <f t="shared" si="14"/>
        <v>6</v>
      </c>
      <c r="AZ62" s="3">
        <f t="shared" si="15"/>
        <v>21</v>
      </c>
      <c r="BA62" s="3">
        <f t="shared" si="16"/>
        <v>0.10583333333333333</v>
      </c>
    </row>
    <row r="63" spans="1:53">
      <c r="A63" s="9" t="s">
        <v>163</v>
      </c>
      <c r="B63" s="1">
        <v>2</v>
      </c>
      <c r="C63" s="1">
        <v>276</v>
      </c>
      <c r="D63" s="1">
        <v>300</v>
      </c>
      <c r="E63" s="1">
        <v>0</v>
      </c>
      <c r="F63" s="1">
        <v>285480</v>
      </c>
      <c r="G63" s="1">
        <v>281010</v>
      </c>
      <c r="H63" s="1">
        <v>322285256.33030307</v>
      </c>
      <c r="I63" s="1">
        <v>0</v>
      </c>
      <c r="J63" s="1">
        <v>0</v>
      </c>
      <c r="K63" s="1">
        <v>1</v>
      </c>
      <c r="L63" s="1">
        <v>3</v>
      </c>
      <c r="M63" s="4" t="str">
        <f t="shared" si="4"/>
        <v>SIN</v>
      </c>
      <c r="N63" s="4" t="str">
        <f t="shared" si="5"/>
        <v>Occidental</v>
      </c>
      <c r="O63" s="1"/>
      <c r="P63" s="1">
        <v>13</v>
      </c>
      <c r="Q63" s="1">
        <v>1</v>
      </c>
      <c r="R63" s="4" t="str">
        <f t="shared" si="6"/>
        <v>1313</v>
      </c>
      <c r="S63" s="4">
        <f>IFERROR(VLOOKUP(R63, REgionOf!$A$2:$B$58, 2, FALSE), "")</f>
        <v>4.33</v>
      </c>
      <c r="T63" s="4">
        <f t="shared" si="0"/>
        <v>75.065312999999989</v>
      </c>
      <c r="U63" s="4">
        <f t="shared" si="7"/>
        <v>0.32983555759005601</v>
      </c>
      <c r="V63" s="4">
        <f t="shared" si="8"/>
        <v>7.0797049684848057</v>
      </c>
      <c r="W63" s="4">
        <f t="shared" si="9"/>
        <v>7.0101500897918934</v>
      </c>
      <c r="X63" s="4">
        <f t="shared" si="10"/>
        <v>1.0099220241795104</v>
      </c>
      <c r="Y63" s="4">
        <f>(H63+T63*F63)*((FactorPrefPesos*X63)^AH63)</f>
        <v>350596501.94743854</v>
      </c>
      <c r="Z63" s="4">
        <f>(H63+BA63/1000+T63*F63)*((FactorPrefPesos*X63)^AH63)</f>
        <v>350596501.94774765</v>
      </c>
      <c r="AA63" s="11">
        <f>Y63-AJ63</f>
        <v>0</v>
      </c>
      <c r="AB63" s="4">
        <f t="shared" si="11"/>
        <v>3.0910968780517578E-4</v>
      </c>
      <c r="AC63" s="1">
        <v>1</v>
      </c>
      <c r="AD63" s="1">
        <v>1.0099220241795104</v>
      </c>
      <c r="AE63" s="1">
        <v>0.32983555759005601</v>
      </c>
      <c r="AF63" s="1">
        <v>7.0797049684848057</v>
      </c>
      <c r="AG63" s="1">
        <v>7.0101500897918942</v>
      </c>
      <c r="AH63" s="1">
        <v>1</v>
      </c>
      <c r="AI63" s="1">
        <v>0</v>
      </c>
      <c r="AJ63" s="1">
        <v>350596501.94743854</v>
      </c>
      <c r="AK63" s="1">
        <v>1</v>
      </c>
      <c r="AL63" s="1">
        <v>1</v>
      </c>
      <c r="AM63" s="2" t="s">
        <v>163</v>
      </c>
      <c r="AN63" s="2">
        <v>0</v>
      </c>
      <c r="AO63" s="1">
        <v>0</v>
      </c>
      <c r="AP63" t="s">
        <v>31</v>
      </c>
      <c r="AQ63" t="s">
        <v>31</v>
      </c>
      <c r="AR63" t="s">
        <v>31</v>
      </c>
      <c r="AS63" t="s">
        <v>31</v>
      </c>
      <c r="AT63" s="1">
        <v>3</v>
      </c>
      <c r="AU63" t="s">
        <v>32</v>
      </c>
      <c r="AV63" t="s">
        <v>35</v>
      </c>
      <c r="AW63" s="10">
        <f t="shared" si="12"/>
        <v>1.2627314812561963E-2</v>
      </c>
      <c r="AX63" s="3">
        <f t="shared" si="13"/>
        <v>0</v>
      </c>
      <c r="AY63" s="3">
        <f t="shared" si="14"/>
        <v>18</v>
      </c>
      <c r="AZ63" s="3">
        <f t="shared" si="15"/>
        <v>11</v>
      </c>
      <c r="BA63" s="3">
        <f t="shared" si="16"/>
        <v>0.30305555555555552</v>
      </c>
    </row>
    <row r="64" spans="1:53">
      <c r="A64" s="9" t="s">
        <v>164</v>
      </c>
      <c r="B64" s="1">
        <v>1</v>
      </c>
      <c r="C64" s="1">
        <v>57</v>
      </c>
      <c r="D64" s="1">
        <v>300</v>
      </c>
      <c r="E64" s="1">
        <v>0</v>
      </c>
      <c r="F64" s="1">
        <v>930000</v>
      </c>
      <c r="G64" s="1">
        <v>930000</v>
      </c>
      <c r="H64" s="1">
        <v>933135030.00009942</v>
      </c>
      <c r="I64" s="1">
        <v>0</v>
      </c>
      <c r="J64" s="1">
        <v>0</v>
      </c>
      <c r="K64" s="1">
        <v>1</v>
      </c>
      <c r="L64" s="1">
        <v>4</v>
      </c>
      <c r="M64" s="4" t="str">
        <f t="shared" si="4"/>
        <v>SIN</v>
      </c>
      <c r="N64" s="4" t="str">
        <f t="shared" si="5"/>
        <v>Noreste</v>
      </c>
      <c r="O64" s="1"/>
      <c r="P64" s="1">
        <v>10</v>
      </c>
      <c r="Q64" s="1">
        <v>84</v>
      </c>
      <c r="R64" s="4" t="str">
        <f t="shared" si="6"/>
        <v>1410</v>
      </c>
      <c r="S64" s="4">
        <f>IFERROR(VLOOKUP(R64, REgionOf!$A$2:$B$58, 2, FALSE), "")</f>
        <v>6.24</v>
      </c>
      <c r="T64" s="4">
        <f t="shared" si="0"/>
        <v>108.17726399999999</v>
      </c>
      <c r="U64" s="4">
        <f t="shared" si="7"/>
        <v>0.33333333333333331</v>
      </c>
      <c r="V64" s="4">
        <f t="shared" si="8"/>
        <v>7.082066666666667</v>
      </c>
      <c r="W64" s="4">
        <f t="shared" si="9"/>
        <v>7.0124666666666666</v>
      </c>
      <c r="X64" s="4">
        <f t="shared" si="10"/>
        <v>1.0099251808683583</v>
      </c>
      <c r="Y64" s="4">
        <f>(H64+T64*F64)*((FactorPrefPesos*X64)^AH64)</f>
        <v>1054439940.2632695</v>
      </c>
      <c r="Z64" s="4">
        <f>(H64+BA64/1000+T64*F64)*((FactorPrefPesos*X64)^AH64)</f>
        <v>1054439940.263371</v>
      </c>
      <c r="AA64" s="11">
        <f>Y64-AJ64</f>
        <v>0</v>
      </c>
      <c r="AB64" s="4">
        <f t="shared" si="11"/>
        <v>1.0132789611816406E-4</v>
      </c>
      <c r="AC64" s="1">
        <v>1</v>
      </c>
      <c r="AD64" s="1">
        <v>1.0099251808683583</v>
      </c>
      <c r="AE64" s="1">
        <v>0.33333333333333331</v>
      </c>
      <c r="AF64" s="1">
        <v>7.082066666666667</v>
      </c>
      <c r="AG64" s="1">
        <v>7.0124666666666666</v>
      </c>
      <c r="AH64" s="1">
        <v>1</v>
      </c>
      <c r="AI64" s="1">
        <v>0</v>
      </c>
      <c r="AJ64" s="1">
        <v>1054439940.2632697</v>
      </c>
      <c r="AK64" s="1">
        <v>1</v>
      </c>
      <c r="AL64" s="1">
        <v>1</v>
      </c>
      <c r="AM64" s="2" t="s">
        <v>164</v>
      </c>
      <c r="AN64" s="2">
        <v>0</v>
      </c>
      <c r="AO64" s="1">
        <v>0</v>
      </c>
      <c r="AP64" t="s">
        <v>31</v>
      </c>
      <c r="AQ64" t="s">
        <v>31</v>
      </c>
      <c r="AR64" t="s">
        <v>31</v>
      </c>
      <c r="AS64" t="s">
        <v>31</v>
      </c>
      <c r="AT64" s="1">
        <v>4</v>
      </c>
      <c r="AU64" t="s">
        <v>32</v>
      </c>
      <c r="AV64" t="s">
        <v>50</v>
      </c>
      <c r="AW64" s="10">
        <f t="shared" si="12"/>
        <v>4.1435185194131918E-3</v>
      </c>
      <c r="AX64" s="3">
        <f t="shared" si="13"/>
        <v>0</v>
      </c>
      <c r="AY64" s="3">
        <f t="shared" si="14"/>
        <v>5</v>
      </c>
      <c r="AZ64" s="3">
        <f t="shared" si="15"/>
        <v>58</v>
      </c>
      <c r="BA64" s="3">
        <f t="shared" si="16"/>
        <v>9.9444444444444446E-2</v>
      </c>
    </row>
    <row r="65" spans="1:53">
      <c r="A65" s="9" t="s">
        <v>165</v>
      </c>
      <c r="B65" s="1">
        <v>2</v>
      </c>
      <c r="C65" s="1">
        <v>57</v>
      </c>
      <c r="D65" s="1">
        <v>300</v>
      </c>
      <c r="E65" s="1">
        <v>0</v>
      </c>
      <c r="F65" s="1">
        <v>1010000</v>
      </c>
      <c r="G65" s="1">
        <v>1010000</v>
      </c>
      <c r="H65" s="1">
        <v>941767481.00009942</v>
      </c>
      <c r="I65" s="1">
        <v>0</v>
      </c>
      <c r="J65" s="1">
        <v>0</v>
      </c>
      <c r="K65" s="1">
        <v>1</v>
      </c>
      <c r="L65" s="1">
        <v>4</v>
      </c>
      <c r="M65" s="4" t="str">
        <f t="shared" si="4"/>
        <v>SIN</v>
      </c>
      <c r="N65" s="4" t="str">
        <f t="shared" si="5"/>
        <v>Noreste</v>
      </c>
      <c r="O65" s="1"/>
      <c r="P65" s="1">
        <v>10</v>
      </c>
      <c r="Q65" s="1">
        <v>84</v>
      </c>
      <c r="R65" s="4" t="str">
        <f t="shared" si="6"/>
        <v>1410</v>
      </c>
      <c r="S65" s="4">
        <f>IFERROR(VLOOKUP(R65, REgionOf!$A$2:$B$58, 2, FALSE), "")</f>
        <v>6.24</v>
      </c>
      <c r="T65" s="4">
        <f t="shared" si="0"/>
        <v>108.17726399999999</v>
      </c>
      <c r="U65" s="4">
        <f t="shared" si="7"/>
        <v>0.33333333333333331</v>
      </c>
      <c r="V65" s="4">
        <f t="shared" si="8"/>
        <v>7.082066666666667</v>
      </c>
      <c r="W65" s="4">
        <f t="shared" si="9"/>
        <v>7.0124666666666666</v>
      </c>
      <c r="X65" s="4">
        <f t="shared" si="10"/>
        <v>1.0099251808683583</v>
      </c>
      <c r="Y65" s="4">
        <f>(H65+T65*F65)*((FactorPrefPesos*X65)^AH65)</f>
        <v>1072072727.3843693</v>
      </c>
      <c r="Z65" s="4">
        <f>(H65+BA65/1000+T65*F65)*((FactorPrefPesos*X65)^AH65)</f>
        <v>1072072727.3844707</v>
      </c>
      <c r="AA65" s="11">
        <f>Y65-AJ65</f>
        <v>0</v>
      </c>
      <c r="AB65" s="4">
        <f t="shared" si="11"/>
        <v>1.0132789611816406E-4</v>
      </c>
      <c r="AC65" s="1">
        <v>1</v>
      </c>
      <c r="AD65" s="1">
        <v>1.0099251808683583</v>
      </c>
      <c r="AE65" s="1">
        <v>0.33333333333333331</v>
      </c>
      <c r="AF65" s="1">
        <v>7.082066666666667</v>
      </c>
      <c r="AG65" s="1">
        <v>7.0124666666666666</v>
      </c>
      <c r="AH65" s="1">
        <v>1</v>
      </c>
      <c r="AI65" s="1">
        <v>0</v>
      </c>
      <c r="AJ65" s="1">
        <v>1072072727.3843694</v>
      </c>
      <c r="AK65" s="1">
        <v>1</v>
      </c>
      <c r="AL65" s="1">
        <v>1</v>
      </c>
      <c r="AM65" s="2" t="s">
        <v>165</v>
      </c>
      <c r="AN65" s="2">
        <v>0</v>
      </c>
      <c r="AO65" s="1">
        <v>0</v>
      </c>
      <c r="AP65" t="s">
        <v>31</v>
      </c>
      <c r="AQ65" t="s">
        <v>31</v>
      </c>
      <c r="AR65" t="s">
        <v>31</v>
      </c>
      <c r="AS65" t="s">
        <v>31</v>
      </c>
      <c r="AT65" s="1">
        <v>4</v>
      </c>
      <c r="AU65" t="s">
        <v>32</v>
      </c>
      <c r="AV65" t="s">
        <v>50</v>
      </c>
      <c r="AW65" s="10">
        <f t="shared" si="12"/>
        <v>4.1435185194131918E-3</v>
      </c>
      <c r="AX65" s="3">
        <f t="shared" si="13"/>
        <v>0</v>
      </c>
      <c r="AY65" s="3">
        <f t="shared" si="14"/>
        <v>5</v>
      </c>
      <c r="AZ65" s="3">
        <f t="shared" si="15"/>
        <v>58</v>
      </c>
      <c r="BA65" s="3">
        <f t="shared" si="16"/>
        <v>9.9444444444444446E-2</v>
      </c>
    </row>
    <row r="66" spans="1:53">
      <c r="A66" s="9" t="s">
        <v>166</v>
      </c>
      <c r="B66" s="1">
        <v>3</v>
      </c>
      <c r="C66" s="1">
        <v>57</v>
      </c>
      <c r="D66" s="1">
        <v>300</v>
      </c>
      <c r="E66" s="1">
        <v>0</v>
      </c>
      <c r="F66" s="1">
        <v>1090000</v>
      </c>
      <c r="G66" s="1">
        <v>1090000</v>
      </c>
      <c r="H66" s="1">
        <v>1053133012.0000994</v>
      </c>
      <c r="I66" s="1">
        <v>0</v>
      </c>
      <c r="J66" s="1">
        <v>0</v>
      </c>
      <c r="K66" s="1">
        <v>1</v>
      </c>
      <c r="L66" s="1">
        <v>4</v>
      </c>
      <c r="M66" s="4" t="str">
        <f t="shared" si="4"/>
        <v>SIN</v>
      </c>
      <c r="N66" s="4" t="str">
        <f t="shared" si="5"/>
        <v>Noreste</v>
      </c>
      <c r="O66" s="1"/>
      <c r="P66" s="1">
        <v>10</v>
      </c>
      <c r="Q66" s="1">
        <v>84</v>
      </c>
      <c r="R66" s="4" t="str">
        <f t="shared" si="6"/>
        <v>1410</v>
      </c>
      <c r="S66" s="4">
        <f>IFERROR(VLOOKUP(R66, REgionOf!$A$2:$B$58, 2, FALSE), "")</f>
        <v>6.24</v>
      </c>
      <c r="T66" s="4">
        <f t="shared" ref="T66:T129" si="17">S66*TCUSD</f>
        <v>108.17726399999999</v>
      </c>
      <c r="U66" s="4">
        <f t="shared" si="7"/>
        <v>0.33333333333333331</v>
      </c>
      <c r="V66" s="4">
        <f t="shared" si="8"/>
        <v>7.082066666666667</v>
      </c>
      <c r="W66" s="4">
        <f t="shared" si="9"/>
        <v>7.0124666666666666</v>
      </c>
      <c r="X66" s="4">
        <f t="shared" si="10"/>
        <v>1.0099251808683583</v>
      </c>
      <c r="Y66" s="4">
        <f>(H66+T66*F66)*((FactorPrefPesos*X66)^AH66)</f>
        <v>1194495766.1496341</v>
      </c>
      <c r="Z66" s="4">
        <f>(H66+BA66/1000+T66*F66)*((FactorPrefPesos*X66)^AH66)</f>
        <v>1194495766.1497355</v>
      </c>
      <c r="AA66" s="11">
        <f>Y66-AJ66</f>
        <v>0</v>
      </c>
      <c r="AB66" s="4">
        <f t="shared" si="11"/>
        <v>1.0132789611816406E-4</v>
      </c>
      <c r="AC66" s="1">
        <v>1</v>
      </c>
      <c r="AD66" s="1">
        <v>1.0099251808683583</v>
      </c>
      <c r="AE66" s="1">
        <v>0.33333333333333331</v>
      </c>
      <c r="AF66" s="1">
        <v>7.082066666666667</v>
      </c>
      <c r="AG66" s="1">
        <v>7.0124666666666666</v>
      </c>
      <c r="AH66" s="1">
        <v>1</v>
      </c>
      <c r="AI66" s="1">
        <v>0</v>
      </c>
      <c r="AJ66" s="1">
        <v>1194495766.1496341</v>
      </c>
      <c r="AK66" s="1">
        <v>1</v>
      </c>
      <c r="AL66" s="1">
        <v>1</v>
      </c>
      <c r="AM66" s="2" t="s">
        <v>166</v>
      </c>
      <c r="AN66" s="2">
        <v>0</v>
      </c>
      <c r="AO66" s="1">
        <v>0</v>
      </c>
      <c r="AP66" t="s">
        <v>31</v>
      </c>
      <c r="AQ66" t="s">
        <v>31</v>
      </c>
      <c r="AR66" t="s">
        <v>31</v>
      </c>
      <c r="AS66" t="s">
        <v>31</v>
      </c>
      <c r="AT66" s="1">
        <v>4</v>
      </c>
      <c r="AU66" t="s">
        <v>32</v>
      </c>
      <c r="AV66" t="s">
        <v>50</v>
      </c>
      <c r="AW66" s="10">
        <f t="shared" si="12"/>
        <v>4.1435185194131918E-3</v>
      </c>
      <c r="AX66" s="3">
        <f t="shared" si="13"/>
        <v>0</v>
      </c>
      <c r="AY66" s="3">
        <f t="shared" si="14"/>
        <v>5</v>
      </c>
      <c r="AZ66" s="3">
        <f t="shared" si="15"/>
        <v>58</v>
      </c>
      <c r="BA66" s="3">
        <f t="shared" si="16"/>
        <v>9.9444444444444446E-2</v>
      </c>
    </row>
    <row r="67" spans="1:53">
      <c r="A67" s="9" t="s">
        <v>167</v>
      </c>
      <c r="B67" s="1">
        <v>4</v>
      </c>
      <c r="C67" s="1">
        <v>207</v>
      </c>
      <c r="D67" s="1">
        <v>30</v>
      </c>
      <c r="E67" s="1">
        <v>0</v>
      </c>
      <c r="F67" s="1">
        <v>81255.199999999997</v>
      </c>
      <c r="G67" s="1">
        <v>81252</v>
      </c>
      <c r="H67" s="1">
        <v>69066920.001303062</v>
      </c>
      <c r="I67" s="1">
        <v>0</v>
      </c>
      <c r="J67" s="1">
        <v>0</v>
      </c>
      <c r="K67" s="1">
        <v>1</v>
      </c>
      <c r="L67" s="1">
        <v>4</v>
      </c>
      <c r="M67" s="4" t="str">
        <f t="shared" ref="M67:M130" si="18">IF(K67=1,"SIN",IF(K67=2,"BC","BCS"))</f>
        <v>SIN</v>
      </c>
      <c r="N67" s="4" t="str">
        <f t="shared" ref="N67:N98" si="19">IF(L67=1,"Noroeste",IF(L67=2,"Peninsular",IF(L67=3,"Occidental",IF(L67=4,"Noreste",IF(L67=5,"Central",IF(L67=6, "Oriental",IF(L67=7,"Norte")))))))</f>
        <v>Noreste</v>
      </c>
      <c r="O67" s="1"/>
      <c r="P67" s="1">
        <v>6</v>
      </c>
      <c r="Q67" s="1">
        <v>1</v>
      </c>
      <c r="R67" s="4" t="str">
        <f t="shared" ref="R67:R130" si="20">K67&amp;L67&amp;P67</f>
        <v>146</v>
      </c>
      <c r="S67" s="4">
        <f>IFERROR(VLOOKUP(R67, REgionOf!$A$2:$B$58, 2, FALSE), "")</f>
        <v>4.33</v>
      </c>
      <c r="T67" s="4">
        <f t="shared" si="17"/>
        <v>75.065312999999989</v>
      </c>
      <c r="U67" s="4">
        <f t="shared" ref="U67:U130" si="21">20*G67/(70000*E67+40*F67+20*G67)</f>
        <v>0.33332458164179546</v>
      </c>
      <c r="V67" s="4">
        <f t="shared" ref="V67:V130" si="22">6.857+U67*0.6752</f>
        <v>7.0820607575245402</v>
      </c>
      <c r="W67" s="4">
        <f t="shared" ref="W67:W130" si="23">6.7917+U67*0.6623</f>
        <v>7.0124608704213607</v>
      </c>
      <c r="X67" s="4">
        <f t="shared" ref="X67:X130" si="24">V67/W67</f>
        <v>1.0099251729726939</v>
      </c>
      <c r="Y67" s="4">
        <f>(H67+T67*F67)*((FactorPrefPesos*X67)^AH67)</f>
        <v>76671530.278770849</v>
      </c>
      <c r="Z67" s="4">
        <f>(H67+BA67/1000+T67*F67)*((FactorPrefPesos*X67)^AH67)</f>
        <v>76671530.280100003</v>
      </c>
      <c r="AA67" s="11">
        <f>Y67-AJ67</f>
        <v>0</v>
      </c>
      <c r="AB67" s="4">
        <f t="shared" ref="AB67:AB130" si="25">Z67-AJ67</f>
        <v>1.3291686773300171E-3</v>
      </c>
      <c r="AC67" s="1">
        <v>1</v>
      </c>
      <c r="AD67" s="1">
        <v>1.0099251729726939</v>
      </c>
      <c r="AE67" s="1">
        <v>0.33332458164179546</v>
      </c>
      <c r="AF67" s="1">
        <v>7.0820607575245402</v>
      </c>
      <c r="AG67" s="1">
        <v>7.0124608704213616</v>
      </c>
      <c r="AH67" s="1">
        <v>1</v>
      </c>
      <c r="AI67" s="1">
        <v>0</v>
      </c>
      <c r="AJ67" s="1">
        <v>76671530.278770834</v>
      </c>
      <c r="AK67" s="1">
        <v>1</v>
      </c>
      <c r="AL67" s="1">
        <v>1</v>
      </c>
      <c r="AM67" s="2" t="s">
        <v>167</v>
      </c>
      <c r="AN67" s="2">
        <v>0</v>
      </c>
      <c r="AO67" s="1">
        <v>0</v>
      </c>
      <c r="AP67" t="s">
        <v>31</v>
      </c>
      <c r="AQ67" t="s">
        <v>31</v>
      </c>
      <c r="AR67" t="s">
        <v>31</v>
      </c>
      <c r="AS67" t="s">
        <v>31</v>
      </c>
      <c r="AT67" s="1">
        <v>4</v>
      </c>
      <c r="AU67" t="s">
        <v>32</v>
      </c>
      <c r="AV67" t="s">
        <v>51</v>
      </c>
      <c r="AW67" s="10">
        <f t="shared" ref="AW67:AW130" si="26">AV67-AU67</f>
        <v>5.4293981484079268E-2</v>
      </c>
      <c r="AX67" s="3">
        <f t="shared" ref="AX67:AX130" si="27">HOUR(AW67)</f>
        <v>1</v>
      </c>
      <c r="AY67" s="3">
        <f t="shared" ref="AY67:AY130" si="28">MINUTE(AW67)</f>
        <v>18</v>
      </c>
      <c r="AZ67" s="3">
        <f t="shared" ref="AZ67:AZ130" si="29">SECOND(AW67)</f>
        <v>11</v>
      </c>
      <c r="BA67" s="3">
        <f t="shared" ref="BA67:BA130" si="30">AX67+AY67/60+AZ67/3600</f>
        <v>1.3030555555555556</v>
      </c>
    </row>
    <row r="68" spans="1:53">
      <c r="A68" s="9" t="s">
        <v>168</v>
      </c>
      <c r="B68" s="1">
        <v>17</v>
      </c>
      <c r="C68" s="1">
        <v>59</v>
      </c>
      <c r="D68" s="1">
        <v>200</v>
      </c>
      <c r="E68" s="1">
        <v>0</v>
      </c>
      <c r="F68" s="1">
        <v>578589</v>
      </c>
      <c r="G68" s="1">
        <v>578589</v>
      </c>
      <c r="H68" s="1">
        <v>608679793.00143671</v>
      </c>
      <c r="I68" s="1">
        <v>0</v>
      </c>
      <c r="J68" s="1">
        <v>0</v>
      </c>
      <c r="K68" s="1">
        <v>1</v>
      </c>
      <c r="L68" s="1">
        <v>3</v>
      </c>
      <c r="M68" s="4" t="str">
        <f t="shared" si="18"/>
        <v>SIN</v>
      </c>
      <c r="N68" s="4" t="str">
        <f t="shared" si="19"/>
        <v>Occidental</v>
      </c>
      <c r="O68" s="1"/>
      <c r="P68" s="1">
        <v>3</v>
      </c>
      <c r="Q68" s="1">
        <v>178</v>
      </c>
      <c r="R68" s="4" t="str">
        <f t="shared" si="20"/>
        <v>133</v>
      </c>
      <c r="S68" s="4">
        <f>IFERROR(VLOOKUP(R68, REgionOf!$A$2:$B$58, 2, FALSE), "")</f>
        <v>2.7</v>
      </c>
      <c r="T68" s="4">
        <f t="shared" si="17"/>
        <v>46.807469999999995</v>
      </c>
      <c r="U68" s="4">
        <f t="shared" si="21"/>
        <v>0.33333333333333331</v>
      </c>
      <c r="V68" s="4">
        <f t="shared" si="22"/>
        <v>7.082066666666667</v>
      </c>
      <c r="W68" s="4">
        <f t="shared" si="23"/>
        <v>7.0124666666666666</v>
      </c>
      <c r="X68" s="4">
        <f t="shared" si="24"/>
        <v>1.0099251808683583</v>
      </c>
      <c r="Y68" s="4">
        <f>(H68+T68*F68)*((FactorPrefPesos*X68)^AH68)</f>
        <v>648492855.23607445</v>
      </c>
      <c r="Z68" s="4">
        <f>(H68+BA68/1000+T68*F68)*((FactorPrefPesos*X68)^AH68)</f>
        <v>648492855.23754001</v>
      </c>
      <c r="AA68" s="11">
        <f>Y68-AJ68</f>
        <v>0</v>
      </c>
      <c r="AB68" s="4">
        <f t="shared" si="25"/>
        <v>1.4655590057373047E-3</v>
      </c>
      <c r="AC68" s="1">
        <v>1</v>
      </c>
      <c r="AD68" s="1">
        <v>1.0099251808683583</v>
      </c>
      <c r="AE68" s="1">
        <v>0.33333333333333331</v>
      </c>
      <c r="AF68" s="1">
        <v>7.082066666666667</v>
      </c>
      <c r="AG68" s="1">
        <v>7.0124666666666666</v>
      </c>
      <c r="AH68" s="1">
        <v>1</v>
      </c>
      <c r="AI68" s="1">
        <v>0</v>
      </c>
      <c r="AJ68" s="1">
        <v>648492855.23607445</v>
      </c>
      <c r="AK68" s="1">
        <v>1</v>
      </c>
      <c r="AL68" s="1">
        <v>1</v>
      </c>
      <c r="AM68" s="2" t="s">
        <v>168</v>
      </c>
      <c r="AN68" s="2">
        <v>0</v>
      </c>
      <c r="AO68" s="1">
        <v>0</v>
      </c>
      <c r="AP68" t="s">
        <v>31</v>
      </c>
      <c r="AQ68" t="s">
        <v>31</v>
      </c>
      <c r="AR68" t="s">
        <v>31</v>
      </c>
      <c r="AS68" t="s">
        <v>31</v>
      </c>
      <c r="AT68" s="1">
        <v>3</v>
      </c>
      <c r="AU68" t="s">
        <v>32</v>
      </c>
      <c r="AV68" t="s">
        <v>48</v>
      </c>
      <c r="AW68" s="10">
        <f t="shared" si="26"/>
        <v>5.9861111112695653E-2</v>
      </c>
      <c r="AX68" s="3">
        <f t="shared" si="27"/>
        <v>1</v>
      </c>
      <c r="AY68" s="3">
        <f t="shared" si="28"/>
        <v>26</v>
      </c>
      <c r="AZ68" s="3">
        <f t="shared" si="29"/>
        <v>12</v>
      </c>
      <c r="BA68" s="3">
        <f t="shared" si="30"/>
        <v>1.4366666666666668</v>
      </c>
    </row>
    <row r="69" spans="1:53">
      <c r="A69" s="9" t="s">
        <v>169</v>
      </c>
      <c r="B69" s="1">
        <v>1</v>
      </c>
      <c r="C69" s="1">
        <v>405</v>
      </c>
      <c r="D69" s="1">
        <v>50</v>
      </c>
      <c r="E69" s="1">
        <v>0</v>
      </c>
      <c r="F69" s="1">
        <v>112243.6</v>
      </c>
      <c r="G69" s="1">
        <v>112243</v>
      </c>
      <c r="H69" s="1">
        <v>135146368.00185806</v>
      </c>
      <c r="I69" s="1">
        <v>0</v>
      </c>
      <c r="J69" s="1">
        <v>0</v>
      </c>
      <c r="K69" s="1">
        <v>1</v>
      </c>
      <c r="L69" s="1">
        <v>7</v>
      </c>
      <c r="M69" s="4" t="str">
        <f t="shared" si="18"/>
        <v>SIN</v>
      </c>
      <c r="N69" s="4" t="str">
        <f t="shared" si="19"/>
        <v>Norte</v>
      </c>
      <c r="O69" s="1"/>
      <c r="P69" s="1">
        <v>9</v>
      </c>
      <c r="Q69" s="1">
        <v>51</v>
      </c>
      <c r="R69" s="4" t="str">
        <f t="shared" si="20"/>
        <v>179</v>
      </c>
      <c r="S69" s="4">
        <f>IFERROR(VLOOKUP(R69, REgionOf!$A$2:$B$58, 2, FALSE), "")</f>
        <v>4.46</v>
      </c>
      <c r="T69" s="4">
        <f t="shared" si="17"/>
        <v>77.319005999999987</v>
      </c>
      <c r="U69" s="4">
        <f t="shared" si="21"/>
        <v>0.33333214543869244</v>
      </c>
      <c r="V69" s="4">
        <f t="shared" si="22"/>
        <v>7.0820658646002057</v>
      </c>
      <c r="W69" s="4">
        <f t="shared" si="23"/>
        <v>7.0124658799240454</v>
      </c>
      <c r="X69" s="4">
        <f t="shared" si="24"/>
        <v>1.0099251797966557</v>
      </c>
      <c r="Y69" s="4">
        <f>(H69+T69*F69)*((FactorPrefPesos*X69)^AH69)</f>
        <v>146704944.08781907</v>
      </c>
      <c r="Z69" s="4">
        <f>(H69+BA69/1000+T69*F69)*((FactorPrefPesos*X69)^AH69)</f>
        <v>146704944.08971432</v>
      </c>
      <c r="AA69" s="11">
        <f>Y69-AJ69</f>
        <v>0</v>
      </c>
      <c r="AB69" s="4">
        <f t="shared" si="25"/>
        <v>1.8952488899230957E-3</v>
      </c>
      <c r="AC69" s="1">
        <v>1</v>
      </c>
      <c r="AD69" s="1">
        <v>1.0099251797966557</v>
      </c>
      <c r="AE69" s="1">
        <v>0.33333214543869244</v>
      </c>
      <c r="AF69" s="1">
        <v>7.0820658646002048</v>
      </c>
      <c r="AG69" s="1">
        <v>7.0124658799240462</v>
      </c>
      <c r="AH69" s="1">
        <v>1</v>
      </c>
      <c r="AI69" s="1">
        <v>0</v>
      </c>
      <c r="AJ69" s="1">
        <v>146704944.08781907</v>
      </c>
      <c r="AK69" s="1">
        <v>1</v>
      </c>
      <c r="AL69" s="1">
        <v>1</v>
      </c>
      <c r="AM69" s="2" t="s">
        <v>169</v>
      </c>
      <c r="AN69" s="2">
        <v>0</v>
      </c>
      <c r="AO69" s="1">
        <v>0</v>
      </c>
      <c r="AP69" s="1">
        <v>21</v>
      </c>
      <c r="AQ69" s="1">
        <v>9</v>
      </c>
      <c r="AR69" s="1">
        <v>7</v>
      </c>
      <c r="AS69" s="1">
        <v>1</v>
      </c>
      <c r="AT69" s="1">
        <v>7</v>
      </c>
      <c r="AU69" t="s">
        <v>32</v>
      </c>
      <c r="AV69" t="s">
        <v>52</v>
      </c>
      <c r="AW69" s="10">
        <f t="shared" si="26"/>
        <v>7.741898148378823E-2</v>
      </c>
      <c r="AX69" s="3">
        <f t="shared" si="27"/>
        <v>1</v>
      </c>
      <c r="AY69" s="3">
        <f t="shared" si="28"/>
        <v>51</v>
      </c>
      <c r="AZ69" s="3">
        <f t="shared" si="29"/>
        <v>29</v>
      </c>
      <c r="BA69" s="3">
        <f t="shared" si="30"/>
        <v>1.8580555555555556</v>
      </c>
    </row>
    <row r="70" spans="1:53">
      <c r="A70" s="9" t="s">
        <v>170</v>
      </c>
      <c r="B70" s="1">
        <v>18</v>
      </c>
      <c r="C70" s="1">
        <v>59</v>
      </c>
      <c r="D70" s="1">
        <v>165</v>
      </c>
      <c r="E70" s="1">
        <v>0</v>
      </c>
      <c r="F70" s="1">
        <v>430532</v>
      </c>
      <c r="G70" s="1">
        <v>430532</v>
      </c>
      <c r="H70" s="1">
        <v>460318924.00143665</v>
      </c>
      <c r="I70" s="1">
        <v>0</v>
      </c>
      <c r="J70" s="1">
        <v>0</v>
      </c>
      <c r="K70" s="1">
        <v>1</v>
      </c>
      <c r="L70" s="1">
        <v>3</v>
      </c>
      <c r="M70" s="4" t="str">
        <f t="shared" si="18"/>
        <v>SIN</v>
      </c>
      <c r="N70" s="4" t="str">
        <f t="shared" si="19"/>
        <v>Occidental</v>
      </c>
      <c r="O70" s="1"/>
      <c r="P70" s="1">
        <v>3</v>
      </c>
      <c r="Q70" s="1">
        <v>178</v>
      </c>
      <c r="R70" s="4" t="str">
        <f t="shared" si="20"/>
        <v>133</v>
      </c>
      <c r="S70" s="4">
        <f>IFERROR(VLOOKUP(R70, REgionOf!$A$2:$B$58, 2, FALSE), "")</f>
        <v>2.7</v>
      </c>
      <c r="T70" s="4">
        <f t="shared" si="17"/>
        <v>46.807469999999995</v>
      </c>
      <c r="U70" s="4">
        <f t="shared" si="21"/>
        <v>0.33333333333333331</v>
      </c>
      <c r="V70" s="4">
        <f t="shared" si="22"/>
        <v>7.082066666666667</v>
      </c>
      <c r="W70" s="4">
        <f t="shared" si="23"/>
        <v>7.0124666666666666</v>
      </c>
      <c r="X70" s="4">
        <f t="shared" si="24"/>
        <v>1.0099251808683583</v>
      </c>
      <c r="Y70" s="4">
        <f>(H70+T70*F70)*((FactorPrefPesos*X70)^AH70)</f>
        <v>490092197.62267768</v>
      </c>
      <c r="Z70" s="4">
        <f>(H70+BA70/1000+T70*F70)*((FactorPrefPesos*X70)^AH70)</f>
        <v>490092197.62414306</v>
      </c>
      <c r="AA70" s="11">
        <f>Y70-AJ70</f>
        <v>0</v>
      </c>
      <c r="AB70" s="4">
        <f t="shared" si="25"/>
        <v>1.4653801918029785E-3</v>
      </c>
      <c r="AC70" s="1">
        <v>1</v>
      </c>
      <c r="AD70" s="1">
        <v>1.0099251808683583</v>
      </c>
      <c r="AE70" s="1">
        <v>0.33333333333333331</v>
      </c>
      <c r="AF70" s="1">
        <v>7.082066666666667</v>
      </c>
      <c r="AG70" s="1">
        <v>7.0124666666666666</v>
      </c>
      <c r="AH70" s="1">
        <v>1</v>
      </c>
      <c r="AI70" s="1">
        <v>0</v>
      </c>
      <c r="AJ70" s="1">
        <v>490092197.62267768</v>
      </c>
      <c r="AK70" s="1">
        <v>1</v>
      </c>
      <c r="AL70" s="1">
        <v>1</v>
      </c>
      <c r="AM70" s="2" t="s">
        <v>170</v>
      </c>
      <c r="AN70" s="2">
        <v>0</v>
      </c>
      <c r="AO70" s="1">
        <v>0</v>
      </c>
      <c r="AP70" t="s">
        <v>31</v>
      </c>
      <c r="AQ70" t="s">
        <v>31</v>
      </c>
      <c r="AR70" t="s">
        <v>31</v>
      </c>
      <c r="AS70" t="s">
        <v>31</v>
      </c>
      <c r="AT70" s="1">
        <v>3</v>
      </c>
      <c r="AU70" t="s">
        <v>32</v>
      </c>
      <c r="AV70" t="s">
        <v>48</v>
      </c>
      <c r="AW70" s="10">
        <f t="shared" si="26"/>
        <v>5.9861111112695653E-2</v>
      </c>
      <c r="AX70" s="3">
        <f t="shared" si="27"/>
        <v>1</v>
      </c>
      <c r="AY70" s="3">
        <f t="shared" si="28"/>
        <v>26</v>
      </c>
      <c r="AZ70" s="3">
        <f t="shared" si="29"/>
        <v>12</v>
      </c>
      <c r="BA70" s="3">
        <f t="shared" si="30"/>
        <v>1.4366666666666668</v>
      </c>
    </row>
    <row r="71" spans="1:53">
      <c r="A71" s="9" t="s">
        <v>171</v>
      </c>
      <c r="B71" s="1">
        <v>2</v>
      </c>
      <c r="C71" s="1">
        <v>405</v>
      </c>
      <c r="D71" s="1">
        <v>50</v>
      </c>
      <c r="E71" s="1">
        <v>0</v>
      </c>
      <c r="F71" s="1">
        <v>32069.599999999999</v>
      </c>
      <c r="G71" s="1">
        <v>32069</v>
      </c>
      <c r="H71" s="1">
        <v>38613248.001858056</v>
      </c>
      <c r="I71" s="1">
        <v>0</v>
      </c>
      <c r="J71" s="1">
        <v>0</v>
      </c>
      <c r="K71" s="1">
        <v>1</v>
      </c>
      <c r="L71" s="1">
        <v>7</v>
      </c>
      <c r="M71" s="4" t="str">
        <f t="shared" si="18"/>
        <v>SIN</v>
      </c>
      <c r="N71" s="4" t="str">
        <f t="shared" si="19"/>
        <v>Norte</v>
      </c>
      <c r="O71" s="1"/>
      <c r="P71" s="1">
        <v>9</v>
      </c>
      <c r="Q71" s="1">
        <v>51</v>
      </c>
      <c r="R71" s="4" t="str">
        <f t="shared" si="20"/>
        <v>179</v>
      </c>
      <c r="S71" s="4">
        <f>IFERROR(VLOOKUP(R71, REgionOf!$A$2:$B$58, 2, FALSE), "")</f>
        <v>4.46</v>
      </c>
      <c r="T71" s="4">
        <f t="shared" si="17"/>
        <v>77.319005999999987</v>
      </c>
      <c r="U71" s="4">
        <f t="shared" si="21"/>
        <v>0.33332917568356957</v>
      </c>
      <c r="V71" s="4">
        <f t="shared" si="22"/>
        <v>7.0820638594215461</v>
      </c>
      <c r="W71" s="4">
        <f t="shared" si="23"/>
        <v>7.0124639130552282</v>
      </c>
      <c r="X71" s="4">
        <f t="shared" si="24"/>
        <v>1.0099251771173814</v>
      </c>
      <c r="Y71" s="4">
        <f>(H71+T71*F71)*((FactorPrefPesos*X71)^AH71)</f>
        <v>41915698.200959235</v>
      </c>
      <c r="Z71" s="4">
        <f>(H71+BA71/1000+T71*F71)*((FactorPrefPesos*X71)^AH71)</f>
        <v>41915698.202854499</v>
      </c>
      <c r="AA71" s="11">
        <f>Y71-AJ71</f>
        <v>0</v>
      </c>
      <c r="AB71" s="4">
        <f t="shared" si="25"/>
        <v>1.8952637910842896E-3</v>
      </c>
      <c r="AC71" s="1">
        <v>1</v>
      </c>
      <c r="AD71" s="1">
        <v>1.0099251771173814</v>
      </c>
      <c r="AE71" s="1">
        <v>0.33332917568356957</v>
      </c>
      <c r="AF71" s="1">
        <v>7.0820638594215461</v>
      </c>
      <c r="AG71" s="1">
        <v>7.0124639130552282</v>
      </c>
      <c r="AH71" s="1">
        <v>1</v>
      </c>
      <c r="AI71" s="1">
        <v>0</v>
      </c>
      <c r="AJ71" s="1">
        <v>41915698.200959235</v>
      </c>
      <c r="AK71" s="1">
        <v>1</v>
      </c>
      <c r="AL71" s="1">
        <v>1</v>
      </c>
      <c r="AM71" s="2" t="s">
        <v>171</v>
      </c>
      <c r="AN71" s="2">
        <v>0</v>
      </c>
      <c r="AO71" s="1">
        <v>0</v>
      </c>
      <c r="AP71" s="1">
        <v>21</v>
      </c>
      <c r="AQ71" s="1">
        <v>9</v>
      </c>
      <c r="AR71" s="1">
        <v>7</v>
      </c>
      <c r="AS71" s="1">
        <v>1</v>
      </c>
      <c r="AT71" s="1">
        <v>7</v>
      </c>
      <c r="AU71" t="s">
        <v>32</v>
      </c>
      <c r="AV71" t="s">
        <v>52</v>
      </c>
      <c r="AW71" s="10">
        <f t="shared" si="26"/>
        <v>7.741898148378823E-2</v>
      </c>
      <c r="AX71" s="3">
        <f t="shared" si="27"/>
        <v>1</v>
      </c>
      <c r="AY71" s="3">
        <f t="shared" si="28"/>
        <v>51</v>
      </c>
      <c r="AZ71" s="3">
        <f t="shared" si="29"/>
        <v>29</v>
      </c>
      <c r="BA71" s="3">
        <f t="shared" si="30"/>
        <v>1.8580555555555556</v>
      </c>
    </row>
    <row r="72" spans="1:53">
      <c r="A72" s="9" t="s">
        <v>172</v>
      </c>
      <c r="B72" s="1">
        <v>1</v>
      </c>
      <c r="C72" s="1">
        <v>131</v>
      </c>
      <c r="D72" s="1">
        <v>25</v>
      </c>
      <c r="E72" s="1">
        <v>0</v>
      </c>
      <c r="F72" s="1">
        <v>199369</v>
      </c>
      <c r="G72" s="1">
        <v>199369</v>
      </c>
      <c r="H72" s="1">
        <v>221947539.25171638</v>
      </c>
      <c r="I72" s="1">
        <v>0</v>
      </c>
      <c r="J72" s="1">
        <v>0</v>
      </c>
      <c r="K72" s="1">
        <v>1</v>
      </c>
      <c r="L72" s="1">
        <v>3</v>
      </c>
      <c r="M72" s="4" t="str">
        <f t="shared" si="18"/>
        <v>SIN</v>
      </c>
      <c r="N72" s="4" t="str">
        <f t="shared" si="19"/>
        <v>Occidental</v>
      </c>
      <c r="O72" s="1"/>
      <c r="P72" s="1">
        <v>7</v>
      </c>
      <c r="Q72" s="1">
        <v>14</v>
      </c>
      <c r="R72" s="4" t="str">
        <f t="shared" si="20"/>
        <v>137</v>
      </c>
      <c r="S72" s="4">
        <f>IFERROR(VLOOKUP(R72, REgionOf!$A$2:$B$58, 2, FALSE), "")</f>
        <v>0.76</v>
      </c>
      <c r="T72" s="4">
        <f t="shared" si="17"/>
        <v>13.175435999999999</v>
      </c>
      <c r="U72" s="4">
        <f t="shared" si="21"/>
        <v>0.33333333333333331</v>
      </c>
      <c r="V72" s="4">
        <f t="shared" si="22"/>
        <v>7.082066666666667</v>
      </c>
      <c r="W72" s="4">
        <f t="shared" si="23"/>
        <v>7.0124666666666666</v>
      </c>
      <c r="X72" s="4">
        <f t="shared" si="24"/>
        <v>1.0099251808683583</v>
      </c>
      <c r="Y72" s="4">
        <f>(H72+T72*F72)*((FactorPrefPesos*X72)^AH72)</f>
        <v>229071285.95828775</v>
      </c>
      <c r="Z72" s="4">
        <f>(H72+BA72/1000+T72*F72)*((FactorPrefPesos*X72)^AH72)</f>
        <v>229071285.96003848</v>
      </c>
      <c r="AA72" s="11">
        <f>Y72-AJ72</f>
        <v>0</v>
      </c>
      <c r="AB72" s="4">
        <f t="shared" si="25"/>
        <v>1.7507374286651611E-3</v>
      </c>
      <c r="AC72" s="1">
        <v>0</v>
      </c>
      <c r="AD72" s="1">
        <v>1.0099251808683583</v>
      </c>
      <c r="AE72" s="1">
        <v>0.33333333333333331</v>
      </c>
      <c r="AF72" s="1">
        <v>7.082066666666667</v>
      </c>
      <c r="AG72" s="1">
        <v>7.0124666666666666</v>
      </c>
      <c r="AH72" s="1">
        <v>1</v>
      </c>
      <c r="AI72" s="1">
        <v>0</v>
      </c>
      <c r="AJ72" s="1">
        <v>229071285.95828775</v>
      </c>
      <c r="AK72" s="1">
        <v>1</v>
      </c>
      <c r="AL72" s="1">
        <v>1</v>
      </c>
      <c r="AM72" s="2" t="s">
        <v>172</v>
      </c>
      <c r="AN72" s="2">
        <v>0</v>
      </c>
      <c r="AO72" s="1">
        <v>0</v>
      </c>
      <c r="AP72" t="s">
        <v>31</v>
      </c>
      <c r="AQ72" t="s">
        <v>31</v>
      </c>
      <c r="AR72" t="s">
        <v>31</v>
      </c>
      <c r="AS72" t="s">
        <v>31</v>
      </c>
      <c r="AT72" s="1">
        <v>3</v>
      </c>
      <c r="AU72" t="s">
        <v>32</v>
      </c>
      <c r="AV72" t="s">
        <v>53</v>
      </c>
      <c r="AW72" s="10">
        <f t="shared" si="26"/>
        <v>7.1516203701321501E-2</v>
      </c>
      <c r="AX72" s="3">
        <f t="shared" si="27"/>
        <v>1</v>
      </c>
      <c r="AY72" s="3">
        <f t="shared" si="28"/>
        <v>42</v>
      </c>
      <c r="AZ72" s="3">
        <f t="shared" si="29"/>
        <v>59</v>
      </c>
      <c r="BA72" s="3">
        <f t="shared" si="30"/>
        <v>1.7163888888888887</v>
      </c>
    </row>
    <row r="73" spans="1:53">
      <c r="A73" s="9" t="s">
        <v>173</v>
      </c>
      <c r="B73" s="1">
        <v>1</v>
      </c>
      <c r="C73" s="1">
        <v>319</v>
      </c>
      <c r="D73" s="1">
        <v>500</v>
      </c>
      <c r="E73" s="1">
        <v>0</v>
      </c>
      <c r="F73" s="1">
        <v>493303</v>
      </c>
      <c r="G73" s="1">
        <v>483515</v>
      </c>
      <c r="H73" s="1">
        <v>478075849.00449193</v>
      </c>
      <c r="I73" s="1">
        <v>0</v>
      </c>
      <c r="J73" s="1">
        <v>0</v>
      </c>
      <c r="K73" s="1">
        <v>1</v>
      </c>
      <c r="L73" s="1">
        <v>2</v>
      </c>
      <c r="M73" s="4" t="str">
        <f t="shared" si="18"/>
        <v>SIN</v>
      </c>
      <c r="N73" s="4" t="str">
        <f t="shared" si="19"/>
        <v>Peninsular</v>
      </c>
      <c r="O73" s="1"/>
      <c r="P73" s="1">
        <v>2</v>
      </c>
      <c r="Q73" s="1">
        <v>42</v>
      </c>
      <c r="R73" s="4" t="str">
        <f t="shared" si="20"/>
        <v>122</v>
      </c>
      <c r="S73" s="4">
        <f>IFERROR(VLOOKUP(R73, REgionOf!$A$2:$B$58, 2, FALSE), "")</f>
        <v>-21.98</v>
      </c>
      <c r="T73" s="4">
        <f t="shared" si="17"/>
        <v>-381.04747799999996</v>
      </c>
      <c r="U73" s="4">
        <f t="shared" si="21"/>
        <v>0.3288946964229475</v>
      </c>
      <c r="V73" s="4">
        <f t="shared" si="22"/>
        <v>7.0790696990247746</v>
      </c>
      <c r="W73" s="4">
        <f t="shared" si="23"/>
        <v>7.0095269574409178</v>
      </c>
      <c r="X73" s="4">
        <f t="shared" si="24"/>
        <v>1.0099211747106607</v>
      </c>
      <c r="Y73" s="4">
        <f>(H73+T73*F73)*((FactorPrefPesos*X73)^AH73)</f>
        <v>295911978.85658866</v>
      </c>
      <c r="Z73" s="4">
        <f>(H73+BA73/1000+T73*F73)*((FactorPrefPesos*X73)^AH73)</f>
        <v>295911978.86117053</v>
      </c>
      <c r="AA73" s="11">
        <f>Y73-AJ73</f>
        <v>0</v>
      </c>
      <c r="AB73" s="4">
        <f t="shared" si="25"/>
        <v>4.5818686485290527E-3</v>
      </c>
      <c r="AC73" s="1">
        <v>1</v>
      </c>
      <c r="AD73" s="1">
        <v>1.0099211747106605</v>
      </c>
      <c r="AE73" s="1">
        <v>0.3288946964229475</v>
      </c>
      <c r="AF73" s="1">
        <v>7.0790696990247746</v>
      </c>
      <c r="AG73" s="1">
        <v>7.0095269574409178</v>
      </c>
      <c r="AH73" s="1">
        <v>1</v>
      </c>
      <c r="AI73" s="1">
        <v>0</v>
      </c>
      <c r="AJ73" s="1">
        <v>295911978.85658866</v>
      </c>
      <c r="AK73" s="1">
        <v>1</v>
      </c>
      <c r="AL73" s="1">
        <v>1</v>
      </c>
      <c r="AM73" s="2" t="s">
        <v>173</v>
      </c>
      <c r="AN73" s="2">
        <v>1</v>
      </c>
      <c r="AO73" s="1">
        <v>1</v>
      </c>
      <c r="AP73" t="s">
        <v>31</v>
      </c>
      <c r="AQ73" t="s">
        <v>31</v>
      </c>
      <c r="AR73" t="s">
        <v>31</v>
      </c>
      <c r="AS73" t="s">
        <v>31</v>
      </c>
      <c r="AT73" s="1">
        <v>2</v>
      </c>
      <c r="AU73" t="s">
        <v>32</v>
      </c>
      <c r="AV73" t="s">
        <v>54</v>
      </c>
      <c r="AW73" s="10">
        <f t="shared" si="26"/>
        <v>0.18716435185342561</v>
      </c>
      <c r="AX73" s="3">
        <f t="shared" si="27"/>
        <v>4</v>
      </c>
      <c r="AY73" s="3">
        <f t="shared" si="28"/>
        <v>29</v>
      </c>
      <c r="AZ73" s="3">
        <f t="shared" si="29"/>
        <v>31</v>
      </c>
      <c r="BA73" s="3">
        <f t="shared" si="30"/>
        <v>4.4919444444444441</v>
      </c>
    </row>
    <row r="74" spans="1:53">
      <c r="A74" s="9" t="s">
        <v>174</v>
      </c>
      <c r="B74" s="1">
        <v>1</v>
      </c>
      <c r="C74" s="1">
        <v>377</v>
      </c>
      <c r="D74" s="1">
        <v>180</v>
      </c>
      <c r="E74" s="1">
        <v>0</v>
      </c>
      <c r="F74" s="1">
        <v>234629</v>
      </c>
      <c r="G74" s="1">
        <v>229974</v>
      </c>
      <c r="H74" s="1">
        <v>182037750.00462416</v>
      </c>
      <c r="I74" s="1">
        <v>0</v>
      </c>
      <c r="J74" s="1">
        <v>0</v>
      </c>
      <c r="K74" s="1">
        <v>1</v>
      </c>
      <c r="L74" s="1">
        <v>7</v>
      </c>
      <c r="M74" s="4" t="str">
        <f t="shared" si="18"/>
        <v>SIN</v>
      </c>
      <c r="N74" s="4" t="str">
        <f t="shared" si="19"/>
        <v>Norte</v>
      </c>
      <c r="O74" s="1"/>
      <c r="P74" s="1">
        <v>9</v>
      </c>
      <c r="Q74" s="1">
        <v>4</v>
      </c>
      <c r="R74" s="4" t="str">
        <f t="shared" si="20"/>
        <v>179</v>
      </c>
      <c r="S74" s="4">
        <f>IFERROR(VLOOKUP(R74, REgionOf!$A$2:$B$58, 2, FALSE), "")</f>
        <v>4.46</v>
      </c>
      <c r="T74" s="4">
        <f t="shared" si="17"/>
        <v>77.319005999999987</v>
      </c>
      <c r="U74" s="4">
        <f t="shared" si="21"/>
        <v>0.32889513065763581</v>
      </c>
      <c r="V74" s="4">
        <f t="shared" si="22"/>
        <v>7.0790699922200355</v>
      </c>
      <c r="W74" s="4">
        <f t="shared" si="23"/>
        <v>7.009527245034552</v>
      </c>
      <c r="X74" s="4">
        <f t="shared" si="24"/>
        <v>1.0099211751027499</v>
      </c>
      <c r="Y74" s="4">
        <f>(H74+T74*F74)*((FactorPrefPesos*X74)^AH74)</f>
        <v>204186692.7053017</v>
      </c>
      <c r="Z74" s="4">
        <f>(H74+BA74/1000+T74*F74)*((FactorPrefPesos*X74)^AH74)</f>
        <v>204186692.71001843</v>
      </c>
      <c r="AA74" s="11">
        <f>Y74-AJ74</f>
        <v>0</v>
      </c>
      <c r="AB74" s="4">
        <f t="shared" si="25"/>
        <v>4.716724157333374E-3</v>
      </c>
      <c r="AC74" s="1">
        <v>1</v>
      </c>
      <c r="AD74" s="1">
        <v>1.0099211751027499</v>
      </c>
      <c r="AE74" s="1">
        <v>0.32889513065763581</v>
      </c>
      <c r="AF74" s="1">
        <v>7.0790699922200355</v>
      </c>
      <c r="AG74" s="1">
        <v>7.009527245034552</v>
      </c>
      <c r="AH74" s="1">
        <v>1</v>
      </c>
      <c r="AI74" s="1">
        <v>0</v>
      </c>
      <c r="AJ74" s="1">
        <v>204186692.7053017</v>
      </c>
      <c r="AK74" s="1">
        <v>1</v>
      </c>
      <c r="AL74" s="1">
        <v>1</v>
      </c>
      <c r="AM74" s="2" t="s">
        <v>174</v>
      </c>
      <c r="AN74" s="2">
        <v>0</v>
      </c>
      <c r="AO74" s="1">
        <v>0</v>
      </c>
      <c r="AP74" t="s">
        <v>31</v>
      </c>
      <c r="AQ74" t="s">
        <v>31</v>
      </c>
      <c r="AR74" t="s">
        <v>31</v>
      </c>
      <c r="AS74" t="s">
        <v>31</v>
      </c>
      <c r="AT74" s="1">
        <v>7</v>
      </c>
      <c r="AU74" t="s">
        <v>32</v>
      </c>
      <c r="AV74" t="s">
        <v>55</v>
      </c>
      <c r="AW74" s="10">
        <f t="shared" si="26"/>
        <v>0.19267361111269565</v>
      </c>
      <c r="AX74" s="3">
        <f t="shared" si="27"/>
        <v>4</v>
      </c>
      <c r="AY74" s="3">
        <f t="shared" si="28"/>
        <v>37</v>
      </c>
      <c r="AZ74" s="3">
        <f t="shared" si="29"/>
        <v>27</v>
      </c>
      <c r="BA74" s="3">
        <f t="shared" si="30"/>
        <v>4.6241666666666674</v>
      </c>
    </row>
    <row r="75" spans="1:53">
      <c r="A75" s="9" t="s">
        <v>175</v>
      </c>
      <c r="B75" s="1">
        <v>1</v>
      </c>
      <c r="C75" s="1">
        <v>383</v>
      </c>
      <c r="D75" s="1">
        <v>180</v>
      </c>
      <c r="E75" s="1">
        <v>0</v>
      </c>
      <c r="F75" s="1">
        <v>344863</v>
      </c>
      <c r="G75" s="1">
        <v>338021</v>
      </c>
      <c r="H75" s="1">
        <v>266490400.00458834</v>
      </c>
      <c r="I75" s="1">
        <v>0</v>
      </c>
      <c r="J75" s="1">
        <v>0</v>
      </c>
      <c r="K75" s="1">
        <v>1</v>
      </c>
      <c r="L75" s="1">
        <v>7</v>
      </c>
      <c r="M75" s="4" t="str">
        <f t="shared" si="18"/>
        <v>SIN</v>
      </c>
      <c r="N75" s="4" t="str">
        <f t="shared" si="19"/>
        <v>Norte</v>
      </c>
      <c r="O75" s="1"/>
      <c r="P75" s="1">
        <v>4</v>
      </c>
      <c r="Q75" s="1">
        <v>3</v>
      </c>
      <c r="R75" s="4" t="str">
        <f t="shared" si="20"/>
        <v>174</v>
      </c>
      <c r="S75" s="4">
        <f>IFERROR(VLOOKUP(R75, REgionOf!$A$2:$B$58, 2, FALSE), "")</f>
        <v>4.46</v>
      </c>
      <c r="T75" s="4">
        <f t="shared" si="17"/>
        <v>77.319005999999987</v>
      </c>
      <c r="U75" s="4">
        <f t="shared" si="21"/>
        <v>0.32889514637357248</v>
      </c>
      <c r="V75" s="4">
        <f t="shared" si="22"/>
        <v>7.0790700028314362</v>
      </c>
      <c r="W75" s="4">
        <f t="shared" si="23"/>
        <v>7.0095272554432171</v>
      </c>
      <c r="X75" s="4">
        <f t="shared" si="24"/>
        <v>1.0099211751169404</v>
      </c>
      <c r="Y75" s="4">
        <f>(H75+T75*F75)*((FactorPrefPesos*X75)^AH75)</f>
        <v>299023938.16773731</v>
      </c>
      <c r="Z75" s="4">
        <f>(H75+BA75/1000+T75*F75)*((FactorPrefPesos*X75)^AH75)</f>
        <v>299023938.17241746</v>
      </c>
      <c r="AA75" s="11">
        <f>Y75-AJ75</f>
        <v>0</v>
      </c>
      <c r="AB75" s="4">
        <f t="shared" si="25"/>
        <v>4.6800971031188965E-3</v>
      </c>
      <c r="AC75" s="1">
        <v>1</v>
      </c>
      <c r="AD75" s="1">
        <v>1.0099211751169404</v>
      </c>
      <c r="AE75" s="1">
        <v>0.32889514637357248</v>
      </c>
      <c r="AF75" s="1">
        <v>7.0790700028314362</v>
      </c>
      <c r="AG75" s="1">
        <v>7.0095272554432171</v>
      </c>
      <c r="AH75" s="1">
        <v>1</v>
      </c>
      <c r="AI75" s="1">
        <v>0</v>
      </c>
      <c r="AJ75" s="1">
        <v>299023938.16773736</v>
      </c>
      <c r="AK75" s="1">
        <v>1</v>
      </c>
      <c r="AL75" s="1">
        <v>1</v>
      </c>
      <c r="AM75" s="2" t="s">
        <v>175</v>
      </c>
      <c r="AN75" s="2">
        <v>0</v>
      </c>
      <c r="AO75" s="1">
        <v>0</v>
      </c>
      <c r="AP75" t="s">
        <v>31</v>
      </c>
      <c r="AQ75" t="s">
        <v>31</v>
      </c>
      <c r="AR75" t="s">
        <v>31</v>
      </c>
      <c r="AS75" t="s">
        <v>31</v>
      </c>
      <c r="AT75" s="1">
        <v>7</v>
      </c>
      <c r="AU75" t="s">
        <v>32</v>
      </c>
      <c r="AV75" t="s">
        <v>56</v>
      </c>
      <c r="AW75" s="10">
        <f t="shared" si="26"/>
        <v>0.19118055555736646</v>
      </c>
      <c r="AX75" s="3">
        <f t="shared" si="27"/>
        <v>4</v>
      </c>
      <c r="AY75" s="3">
        <f t="shared" si="28"/>
        <v>35</v>
      </c>
      <c r="AZ75" s="3">
        <f t="shared" si="29"/>
        <v>18</v>
      </c>
      <c r="BA75" s="3">
        <f t="shared" si="30"/>
        <v>4.5883333333333329</v>
      </c>
    </row>
    <row r="76" spans="1:53">
      <c r="A76" s="9" t="s">
        <v>176</v>
      </c>
      <c r="B76" s="1">
        <v>2</v>
      </c>
      <c r="C76" s="1">
        <v>383</v>
      </c>
      <c r="D76" s="1">
        <v>180</v>
      </c>
      <c r="E76" s="1">
        <v>0</v>
      </c>
      <c r="F76" s="1">
        <v>172415</v>
      </c>
      <c r="G76" s="1">
        <v>168994</v>
      </c>
      <c r="H76" s="1">
        <v>133211000.00458834</v>
      </c>
      <c r="I76" s="1">
        <v>0</v>
      </c>
      <c r="J76" s="1">
        <v>0</v>
      </c>
      <c r="K76" s="1">
        <v>1</v>
      </c>
      <c r="L76" s="1">
        <v>7</v>
      </c>
      <c r="M76" s="4" t="str">
        <f t="shared" si="18"/>
        <v>SIN</v>
      </c>
      <c r="N76" s="4" t="str">
        <f t="shared" si="19"/>
        <v>Norte</v>
      </c>
      <c r="O76" s="1"/>
      <c r="P76" s="1">
        <v>4</v>
      </c>
      <c r="Q76" s="1">
        <v>3</v>
      </c>
      <c r="R76" s="4" t="str">
        <f t="shared" si="20"/>
        <v>174</v>
      </c>
      <c r="S76" s="4">
        <f>IFERROR(VLOOKUP(R76, REgionOf!$A$2:$B$58, 2, FALSE), "")</f>
        <v>4.46</v>
      </c>
      <c r="T76" s="4">
        <f t="shared" si="17"/>
        <v>77.319005999999987</v>
      </c>
      <c r="U76" s="4">
        <f t="shared" si="21"/>
        <v>0.32889471881422433</v>
      </c>
      <c r="V76" s="4">
        <f t="shared" si="22"/>
        <v>7.0790697141433645</v>
      </c>
      <c r="W76" s="4">
        <f t="shared" si="23"/>
        <v>7.0095269722706606</v>
      </c>
      <c r="X76" s="4">
        <f t="shared" si="24"/>
        <v>1.0099211747308787</v>
      </c>
      <c r="Y76" s="4">
        <f>(H76+T76*F76)*((FactorPrefPesos*X76)^AH76)</f>
        <v>149475783.02695811</v>
      </c>
      <c r="Z76" s="4">
        <f>(H76+BA76/1000+T76*F76)*((FactorPrefPesos*X76)^AH76)</f>
        <v>149475783.03163832</v>
      </c>
      <c r="AA76" s="11">
        <f>Y76-AJ76</f>
        <v>0</v>
      </c>
      <c r="AB76" s="4">
        <f t="shared" si="25"/>
        <v>4.680246114730835E-3</v>
      </c>
      <c r="AC76" s="1">
        <v>1</v>
      </c>
      <c r="AD76" s="1">
        <v>1.0099211747308785</v>
      </c>
      <c r="AE76" s="1">
        <v>0.32889471881422433</v>
      </c>
      <c r="AF76" s="1">
        <v>7.0790697141433645</v>
      </c>
      <c r="AG76" s="1">
        <v>7.0095269722706606</v>
      </c>
      <c r="AH76" s="1">
        <v>1</v>
      </c>
      <c r="AI76" s="1">
        <v>0</v>
      </c>
      <c r="AJ76" s="1">
        <v>149475783.02695808</v>
      </c>
      <c r="AK76" s="1">
        <v>1</v>
      </c>
      <c r="AL76" s="1">
        <v>1</v>
      </c>
      <c r="AM76" s="2" t="s">
        <v>176</v>
      </c>
      <c r="AN76" s="2">
        <v>0</v>
      </c>
      <c r="AO76" s="1">
        <v>0</v>
      </c>
      <c r="AP76" t="s">
        <v>31</v>
      </c>
      <c r="AQ76" t="s">
        <v>31</v>
      </c>
      <c r="AR76" t="s">
        <v>31</v>
      </c>
      <c r="AS76" t="s">
        <v>31</v>
      </c>
      <c r="AT76" s="1">
        <v>7</v>
      </c>
      <c r="AU76" t="s">
        <v>32</v>
      </c>
      <c r="AV76" t="s">
        <v>56</v>
      </c>
      <c r="AW76" s="10">
        <f t="shared" si="26"/>
        <v>0.19118055555736646</v>
      </c>
      <c r="AX76" s="3">
        <f t="shared" si="27"/>
        <v>4</v>
      </c>
      <c r="AY76" s="3">
        <f t="shared" si="28"/>
        <v>35</v>
      </c>
      <c r="AZ76" s="3">
        <f t="shared" si="29"/>
        <v>18</v>
      </c>
      <c r="BA76" s="3">
        <f t="shared" si="30"/>
        <v>4.5883333333333329</v>
      </c>
    </row>
    <row r="77" spans="1:53">
      <c r="A77" s="9" t="s">
        <v>177</v>
      </c>
      <c r="B77" s="1">
        <v>3</v>
      </c>
      <c r="C77" s="1">
        <v>18</v>
      </c>
      <c r="D77" s="1">
        <v>100</v>
      </c>
      <c r="E77" s="1">
        <v>0</v>
      </c>
      <c r="F77" s="1">
        <v>269155</v>
      </c>
      <c r="G77" s="1">
        <v>263815</v>
      </c>
      <c r="H77" s="1">
        <v>204932823.00453582</v>
      </c>
      <c r="I77" s="1">
        <v>0</v>
      </c>
      <c r="J77" s="1">
        <v>0</v>
      </c>
      <c r="K77" s="1">
        <v>1</v>
      </c>
      <c r="L77" s="1">
        <v>3</v>
      </c>
      <c r="M77" s="4" t="str">
        <f t="shared" si="18"/>
        <v>SIN</v>
      </c>
      <c r="N77" s="4" t="str">
        <f t="shared" si="19"/>
        <v>Occidental</v>
      </c>
      <c r="O77" s="1"/>
      <c r="P77" s="1">
        <v>9</v>
      </c>
      <c r="Q77" s="1">
        <v>124</v>
      </c>
      <c r="R77" s="4" t="str">
        <f t="shared" si="20"/>
        <v>139</v>
      </c>
      <c r="S77" s="4">
        <f>IFERROR(VLOOKUP(R77, REgionOf!$A$2:$B$58, 2, FALSE), "")</f>
        <v>-0.47</v>
      </c>
      <c r="T77" s="4">
        <f t="shared" si="17"/>
        <v>-8.1479669999999995</v>
      </c>
      <c r="U77" s="4">
        <f t="shared" si="21"/>
        <v>0.32889512233130747</v>
      </c>
      <c r="V77" s="4">
        <f t="shared" si="22"/>
        <v>7.0790699865980988</v>
      </c>
      <c r="W77" s="4">
        <f t="shared" si="23"/>
        <v>7.0095272395200245</v>
      </c>
      <c r="X77" s="4">
        <f t="shared" si="24"/>
        <v>1.0099211750952317</v>
      </c>
      <c r="Y77" s="4">
        <f>(H77+T77*F77)*((FactorPrefPesos*X77)^AH77)</f>
        <v>206798685.30982414</v>
      </c>
      <c r="Z77" s="4">
        <f>(H77+BA77/1000+T77*F77)*((FactorPrefPesos*X77)^AH77)</f>
        <v>206798685.31445077</v>
      </c>
      <c r="AA77" s="11">
        <f>Y77-AJ77</f>
        <v>0</v>
      </c>
      <c r="AB77" s="4">
        <f t="shared" si="25"/>
        <v>4.6266615390777588E-3</v>
      </c>
      <c r="AC77" s="1">
        <v>1</v>
      </c>
      <c r="AD77" s="1">
        <v>1.0099211750952317</v>
      </c>
      <c r="AE77" s="1">
        <v>0.32889512233130747</v>
      </c>
      <c r="AF77" s="1">
        <v>7.0790699865980988</v>
      </c>
      <c r="AG77" s="1">
        <v>7.0095272395200245</v>
      </c>
      <c r="AH77" s="1">
        <v>1</v>
      </c>
      <c r="AI77" s="1">
        <v>0</v>
      </c>
      <c r="AJ77" s="1">
        <v>206798685.30982411</v>
      </c>
      <c r="AK77" s="1">
        <v>1</v>
      </c>
      <c r="AL77" s="1">
        <v>1</v>
      </c>
      <c r="AM77" s="2" t="s">
        <v>177</v>
      </c>
      <c r="AN77" s="2">
        <v>1</v>
      </c>
      <c r="AO77" s="1">
        <v>1</v>
      </c>
      <c r="AP77" s="1">
        <v>71</v>
      </c>
      <c r="AQ77" s="1">
        <v>9</v>
      </c>
      <c r="AR77" s="1">
        <v>3</v>
      </c>
      <c r="AS77" s="1">
        <v>1</v>
      </c>
      <c r="AT77" s="1">
        <v>3</v>
      </c>
      <c r="AU77" t="s">
        <v>32</v>
      </c>
      <c r="AV77" t="s">
        <v>57</v>
      </c>
      <c r="AW77" s="10">
        <f t="shared" si="26"/>
        <v>0.18899305555532919</v>
      </c>
      <c r="AX77" s="3">
        <f t="shared" si="27"/>
        <v>4</v>
      </c>
      <c r="AY77" s="3">
        <f t="shared" si="28"/>
        <v>32</v>
      </c>
      <c r="AZ77" s="3">
        <f t="shared" si="29"/>
        <v>9</v>
      </c>
      <c r="BA77" s="3">
        <f t="shared" si="30"/>
        <v>4.5358333333333336</v>
      </c>
    </row>
    <row r="78" spans="1:53">
      <c r="A78" s="9" t="s">
        <v>178</v>
      </c>
      <c r="B78" s="1">
        <v>22</v>
      </c>
      <c r="C78" s="1">
        <v>59</v>
      </c>
      <c r="D78" s="1">
        <v>40</v>
      </c>
      <c r="E78" s="1">
        <v>0</v>
      </c>
      <c r="F78" s="1">
        <v>112788</v>
      </c>
      <c r="G78" s="1">
        <v>112788</v>
      </c>
      <c r="H78" s="1">
        <v>98807234.001436666</v>
      </c>
      <c r="I78" s="1">
        <v>0</v>
      </c>
      <c r="J78" s="1">
        <v>0</v>
      </c>
      <c r="K78" s="1">
        <v>1</v>
      </c>
      <c r="L78" s="1">
        <v>3</v>
      </c>
      <c r="M78" s="4" t="str">
        <f t="shared" si="18"/>
        <v>SIN</v>
      </c>
      <c r="N78" s="4" t="str">
        <f t="shared" si="19"/>
        <v>Occidental</v>
      </c>
      <c r="O78" s="1"/>
      <c r="P78" s="1">
        <v>3</v>
      </c>
      <c r="Q78" s="1">
        <v>168</v>
      </c>
      <c r="R78" s="4" t="str">
        <f t="shared" si="20"/>
        <v>133</v>
      </c>
      <c r="S78" s="4">
        <f>IFERROR(VLOOKUP(R78, REgionOf!$A$2:$B$58, 2, FALSE), "")</f>
        <v>2.7</v>
      </c>
      <c r="T78" s="4">
        <f t="shared" si="17"/>
        <v>46.807469999999995</v>
      </c>
      <c r="U78" s="4">
        <f t="shared" si="21"/>
        <v>0.33333333333333331</v>
      </c>
      <c r="V78" s="4">
        <f t="shared" si="22"/>
        <v>7.082066666666667</v>
      </c>
      <c r="W78" s="4">
        <f t="shared" si="23"/>
        <v>7.0124666666666666</v>
      </c>
      <c r="X78" s="4">
        <f t="shared" si="24"/>
        <v>1.0099251808683583</v>
      </c>
      <c r="Y78" s="4">
        <f>(H78+T78*F78)*((FactorPrefPesos*X78)^AH78)</f>
        <v>106170829.13953353</v>
      </c>
      <c r="Z78" s="4">
        <f>(H78+BA78/1000+T78*F78)*((FactorPrefPesos*X78)^AH78)</f>
        <v>106170829.14099897</v>
      </c>
      <c r="AA78" s="11">
        <f>Y78-AJ78</f>
        <v>0</v>
      </c>
      <c r="AB78" s="4">
        <f t="shared" si="25"/>
        <v>1.4654248952865601E-3</v>
      </c>
      <c r="AC78" s="1">
        <v>1</v>
      </c>
      <c r="AD78" s="1">
        <v>1.0099251808683583</v>
      </c>
      <c r="AE78" s="1">
        <v>0.33333333333333331</v>
      </c>
      <c r="AF78" s="1">
        <v>7.082066666666667</v>
      </c>
      <c r="AG78" s="1">
        <v>7.0124666666666666</v>
      </c>
      <c r="AH78" s="1">
        <v>1</v>
      </c>
      <c r="AI78" s="1">
        <v>0</v>
      </c>
      <c r="AJ78" s="1">
        <v>106170829.13953355</v>
      </c>
      <c r="AK78" s="1">
        <v>1</v>
      </c>
      <c r="AL78" s="1">
        <v>1</v>
      </c>
      <c r="AM78" s="2" t="s">
        <v>178</v>
      </c>
      <c r="AN78" s="2">
        <v>0</v>
      </c>
      <c r="AO78" s="1">
        <v>0</v>
      </c>
      <c r="AP78" t="s">
        <v>31</v>
      </c>
      <c r="AQ78" t="s">
        <v>31</v>
      </c>
      <c r="AR78" t="s">
        <v>31</v>
      </c>
      <c r="AS78" t="s">
        <v>31</v>
      </c>
      <c r="AT78" s="1">
        <v>3</v>
      </c>
      <c r="AU78" t="s">
        <v>32</v>
      </c>
      <c r="AV78" t="s">
        <v>48</v>
      </c>
      <c r="AW78" s="10">
        <f t="shared" si="26"/>
        <v>5.9861111112695653E-2</v>
      </c>
      <c r="AX78" s="3">
        <f t="shared" si="27"/>
        <v>1</v>
      </c>
      <c r="AY78" s="3">
        <f t="shared" si="28"/>
        <v>26</v>
      </c>
      <c r="AZ78" s="3">
        <f t="shared" si="29"/>
        <v>12</v>
      </c>
      <c r="BA78" s="3">
        <f t="shared" si="30"/>
        <v>1.4366666666666668</v>
      </c>
    </row>
    <row r="79" spans="1:53">
      <c r="A79" s="9" t="s">
        <v>179</v>
      </c>
      <c r="B79" s="1">
        <v>1</v>
      </c>
      <c r="C79" s="1">
        <v>378</v>
      </c>
      <c r="D79" s="1">
        <v>168</v>
      </c>
      <c r="E79" s="1">
        <v>0</v>
      </c>
      <c r="F79" s="1">
        <v>585731</v>
      </c>
      <c r="G79" s="1">
        <v>585731</v>
      </c>
      <c r="H79" s="1">
        <v>441285767.07028252</v>
      </c>
      <c r="I79" s="1">
        <v>0</v>
      </c>
      <c r="J79" s="1">
        <v>0</v>
      </c>
      <c r="K79" s="1">
        <v>1</v>
      </c>
      <c r="L79" s="1">
        <v>4</v>
      </c>
      <c r="M79" s="4" t="str">
        <f t="shared" si="18"/>
        <v>SIN</v>
      </c>
      <c r="N79" s="4" t="str">
        <f t="shared" si="19"/>
        <v>Noreste</v>
      </c>
      <c r="O79" s="1"/>
      <c r="P79" s="1">
        <v>9</v>
      </c>
      <c r="Q79" s="1">
        <v>24</v>
      </c>
      <c r="R79" s="4" t="str">
        <f t="shared" si="20"/>
        <v>149</v>
      </c>
      <c r="S79" s="4">
        <f>IFERROR(VLOOKUP(R79, REgionOf!$A$2:$B$58, 2, FALSE), "")</f>
        <v>6.38</v>
      </c>
      <c r="T79" s="4">
        <f t="shared" si="17"/>
        <v>110.60431799999999</v>
      </c>
      <c r="U79" s="4">
        <f t="shared" si="21"/>
        <v>0.33333333333333331</v>
      </c>
      <c r="V79" s="4">
        <f t="shared" si="22"/>
        <v>7.082066666666667</v>
      </c>
      <c r="W79" s="4">
        <f t="shared" si="23"/>
        <v>7.0124666666666666</v>
      </c>
      <c r="X79" s="4">
        <f t="shared" si="24"/>
        <v>1.0099251808683583</v>
      </c>
      <c r="Y79" s="4">
        <f>(H79+T79*F79)*((FactorPrefPesos*X79)^AH79)</f>
        <v>516203912.4022851</v>
      </c>
      <c r="Z79" s="4">
        <f>(H79+BA79/1000+T79*F79)*((FactorPrefPesos*X79)^AH79)</f>
        <v>516203912.40257329</v>
      </c>
      <c r="AA79" s="11">
        <f>Y79-AJ79</f>
        <v>0</v>
      </c>
      <c r="AB79" s="4">
        <f t="shared" si="25"/>
        <v>2.8818845748901367E-4</v>
      </c>
      <c r="AC79" s="1">
        <v>1</v>
      </c>
      <c r="AD79" s="1">
        <v>1.0099251808683583</v>
      </c>
      <c r="AE79" s="1">
        <v>0.33333333333333331</v>
      </c>
      <c r="AF79" s="1">
        <v>7.082066666666667</v>
      </c>
      <c r="AG79" s="1">
        <v>7.0124666666666666</v>
      </c>
      <c r="AH79" s="1">
        <v>1</v>
      </c>
      <c r="AI79" s="1">
        <v>0</v>
      </c>
      <c r="AJ79" s="1">
        <v>516203912.4022851</v>
      </c>
      <c r="AK79" s="1">
        <v>1</v>
      </c>
      <c r="AL79" s="1">
        <v>1</v>
      </c>
      <c r="AM79" s="2" t="s">
        <v>179</v>
      </c>
      <c r="AN79" s="2">
        <v>0</v>
      </c>
      <c r="AO79" s="1">
        <v>0</v>
      </c>
      <c r="AP79" t="s">
        <v>31</v>
      </c>
      <c r="AQ79" t="s">
        <v>31</v>
      </c>
      <c r="AR79" t="s">
        <v>31</v>
      </c>
      <c r="AS79" t="s">
        <v>31</v>
      </c>
      <c r="AT79" s="1">
        <v>4</v>
      </c>
      <c r="AU79" t="s">
        <v>32</v>
      </c>
      <c r="AV79" t="s">
        <v>58</v>
      </c>
      <c r="AW79" s="10">
        <f t="shared" si="26"/>
        <v>1.1770833334594499E-2</v>
      </c>
      <c r="AX79" s="3">
        <f t="shared" si="27"/>
        <v>0</v>
      </c>
      <c r="AY79" s="3">
        <f t="shared" si="28"/>
        <v>16</v>
      </c>
      <c r="AZ79" s="3">
        <f t="shared" si="29"/>
        <v>57</v>
      </c>
      <c r="BA79" s="3">
        <f t="shared" si="30"/>
        <v>0.28249999999999997</v>
      </c>
    </row>
    <row r="80" spans="1:53">
      <c r="A80" s="9" t="s">
        <v>180</v>
      </c>
      <c r="B80" s="1">
        <v>2</v>
      </c>
      <c r="C80" s="1">
        <v>378</v>
      </c>
      <c r="D80" s="1">
        <v>168</v>
      </c>
      <c r="E80" s="1">
        <v>0</v>
      </c>
      <c r="F80" s="1">
        <v>292866</v>
      </c>
      <c r="G80" s="1">
        <v>292866</v>
      </c>
      <c r="H80" s="1">
        <v>249521941.82028249</v>
      </c>
      <c r="I80" s="1">
        <v>0</v>
      </c>
      <c r="J80" s="1">
        <v>0</v>
      </c>
      <c r="K80" s="1">
        <v>1</v>
      </c>
      <c r="L80" s="1">
        <v>4</v>
      </c>
      <c r="M80" s="4" t="str">
        <f t="shared" si="18"/>
        <v>SIN</v>
      </c>
      <c r="N80" s="4" t="str">
        <f t="shared" si="19"/>
        <v>Noreste</v>
      </c>
      <c r="O80" s="1"/>
      <c r="P80" s="1">
        <v>9</v>
      </c>
      <c r="Q80" s="1">
        <v>24</v>
      </c>
      <c r="R80" s="4" t="str">
        <f t="shared" si="20"/>
        <v>149</v>
      </c>
      <c r="S80" s="4">
        <f>IFERROR(VLOOKUP(R80, REgionOf!$A$2:$B$58, 2, FALSE), "")</f>
        <v>6.38</v>
      </c>
      <c r="T80" s="4">
        <f t="shared" si="17"/>
        <v>110.60431799999999</v>
      </c>
      <c r="U80" s="4">
        <f t="shared" si="21"/>
        <v>0.33333333333333331</v>
      </c>
      <c r="V80" s="4">
        <f t="shared" si="22"/>
        <v>7.082066666666667</v>
      </c>
      <c r="W80" s="4">
        <f t="shared" si="23"/>
        <v>7.0124666666666666</v>
      </c>
      <c r="X80" s="4">
        <f t="shared" si="24"/>
        <v>1.0099251808683583</v>
      </c>
      <c r="Y80" s="4">
        <f>(H80+T80*F80)*((FactorPrefPesos*X80)^AH80)</f>
        <v>287559357.6542443</v>
      </c>
      <c r="Z80" s="4">
        <f>(H80+BA80/1000+T80*F80)*((FactorPrefPesos*X80)^AH80)</f>
        <v>287559357.65453249</v>
      </c>
      <c r="AA80" s="11">
        <f>Y80-AJ80</f>
        <v>0</v>
      </c>
      <c r="AB80" s="4">
        <f t="shared" si="25"/>
        <v>2.8812885284423828E-4</v>
      </c>
      <c r="AC80" s="1">
        <v>1</v>
      </c>
      <c r="AD80" s="1">
        <v>1.0099251808683583</v>
      </c>
      <c r="AE80" s="1">
        <v>0.33333333333333331</v>
      </c>
      <c r="AF80" s="1">
        <v>7.082066666666667</v>
      </c>
      <c r="AG80" s="1">
        <v>7.0124666666666666</v>
      </c>
      <c r="AH80" s="1">
        <v>1</v>
      </c>
      <c r="AI80" s="1">
        <v>0</v>
      </c>
      <c r="AJ80" s="1">
        <v>287559357.65424436</v>
      </c>
      <c r="AK80" s="1">
        <v>1</v>
      </c>
      <c r="AL80" s="1">
        <v>1</v>
      </c>
      <c r="AM80" s="2" t="s">
        <v>180</v>
      </c>
      <c r="AN80" s="2">
        <v>0</v>
      </c>
      <c r="AO80" s="1">
        <v>0</v>
      </c>
      <c r="AP80" t="s">
        <v>31</v>
      </c>
      <c r="AQ80" t="s">
        <v>31</v>
      </c>
      <c r="AR80" t="s">
        <v>31</v>
      </c>
      <c r="AS80" t="s">
        <v>31</v>
      </c>
      <c r="AT80" s="1">
        <v>4</v>
      </c>
      <c r="AU80" t="s">
        <v>32</v>
      </c>
      <c r="AV80" t="s">
        <v>58</v>
      </c>
      <c r="AW80" s="10">
        <f t="shared" si="26"/>
        <v>1.1770833334594499E-2</v>
      </c>
      <c r="AX80" s="3">
        <f t="shared" si="27"/>
        <v>0</v>
      </c>
      <c r="AY80" s="3">
        <f t="shared" si="28"/>
        <v>16</v>
      </c>
      <c r="AZ80" s="3">
        <f t="shared" si="29"/>
        <v>57</v>
      </c>
      <c r="BA80" s="3">
        <f t="shared" si="30"/>
        <v>0.28249999999999997</v>
      </c>
    </row>
    <row r="81" spans="1:53">
      <c r="A81" s="9" t="s">
        <v>181</v>
      </c>
      <c r="B81" s="1">
        <v>3</v>
      </c>
      <c r="C81" s="1">
        <v>378</v>
      </c>
      <c r="D81" s="1">
        <v>168</v>
      </c>
      <c r="E81" s="1">
        <v>0</v>
      </c>
      <c r="F81" s="1">
        <v>585731</v>
      </c>
      <c r="G81" s="1">
        <v>0</v>
      </c>
      <c r="H81" s="1">
        <v>233254957.7802825</v>
      </c>
      <c r="I81" s="1">
        <v>0</v>
      </c>
      <c r="J81" s="1">
        <v>0</v>
      </c>
      <c r="K81" s="1">
        <v>1</v>
      </c>
      <c r="L81" s="1">
        <v>4</v>
      </c>
      <c r="M81" s="4" t="str">
        <f t="shared" si="18"/>
        <v>SIN</v>
      </c>
      <c r="N81" s="4" t="str">
        <f t="shared" si="19"/>
        <v>Noreste</v>
      </c>
      <c r="O81" s="1"/>
      <c r="P81" s="1">
        <v>9</v>
      </c>
      <c r="Q81" s="1">
        <v>24</v>
      </c>
      <c r="R81" s="4" t="str">
        <f t="shared" si="20"/>
        <v>149</v>
      </c>
      <c r="S81" s="4">
        <f>IFERROR(VLOOKUP(R81, REgionOf!$A$2:$B$58, 2, FALSE), "")</f>
        <v>6.38</v>
      </c>
      <c r="T81" s="4">
        <f t="shared" si="17"/>
        <v>110.60431799999999</v>
      </c>
      <c r="U81" s="4">
        <f t="shared" si="21"/>
        <v>0</v>
      </c>
      <c r="V81" s="4">
        <f t="shared" si="22"/>
        <v>6.8570000000000002</v>
      </c>
      <c r="W81" s="4">
        <f t="shared" si="23"/>
        <v>6.7916999999999996</v>
      </c>
      <c r="X81" s="4">
        <f t="shared" si="24"/>
        <v>1.0096146767377829</v>
      </c>
      <c r="Y81" s="4">
        <f>(H81+T81*F81)*((FactorPrefPesos*X81)^AH81)</f>
        <v>303913936.30769193</v>
      </c>
      <c r="Z81" s="4">
        <f>(H81+BA81/1000+T81*F81)*((FactorPrefPesos*X81)^AH81)</f>
        <v>303913936.30798</v>
      </c>
      <c r="AA81" s="11">
        <f>Y81-AJ81</f>
        <v>0</v>
      </c>
      <c r="AB81" s="4">
        <f t="shared" si="25"/>
        <v>2.8812885284423828E-4</v>
      </c>
      <c r="AC81" s="1">
        <v>1</v>
      </c>
      <c r="AD81" s="1">
        <v>1.0096146767377829</v>
      </c>
      <c r="AE81" s="1">
        <v>0</v>
      </c>
      <c r="AF81" s="1">
        <v>6.8570000000000002</v>
      </c>
      <c r="AG81" s="1">
        <v>6.7916999999999996</v>
      </c>
      <c r="AH81" s="1">
        <v>1</v>
      </c>
      <c r="AI81" s="1">
        <v>0</v>
      </c>
      <c r="AJ81" s="1">
        <v>303913936.30769187</v>
      </c>
      <c r="AK81" s="1">
        <v>1</v>
      </c>
      <c r="AL81" s="1">
        <v>1</v>
      </c>
      <c r="AM81" s="2" t="s">
        <v>181</v>
      </c>
      <c r="AN81" s="2">
        <v>0</v>
      </c>
      <c r="AO81" s="1">
        <v>1</v>
      </c>
      <c r="AP81" t="s">
        <v>31</v>
      </c>
      <c r="AQ81" t="s">
        <v>31</v>
      </c>
      <c r="AR81" t="s">
        <v>31</v>
      </c>
      <c r="AS81" t="s">
        <v>31</v>
      </c>
      <c r="AT81" s="1">
        <v>4</v>
      </c>
      <c r="AU81" t="s">
        <v>32</v>
      </c>
      <c r="AV81" t="s">
        <v>58</v>
      </c>
      <c r="AW81" s="10">
        <f t="shared" si="26"/>
        <v>1.1770833334594499E-2</v>
      </c>
      <c r="AX81" s="3">
        <f t="shared" si="27"/>
        <v>0</v>
      </c>
      <c r="AY81" s="3">
        <f t="shared" si="28"/>
        <v>16</v>
      </c>
      <c r="AZ81" s="3">
        <f t="shared" si="29"/>
        <v>57</v>
      </c>
      <c r="BA81" s="3">
        <f t="shared" si="30"/>
        <v>0.28249999999999997</v>
      </c>
    </row>
    <row r="82" spans="1:53">
      <c r="A82" s="9" t="s">
        <v>182</v>
      </c>
      <c r="B82" s="1">
        <v>4</v>
      </c>
      <c r="C82" s="1">
        <v>378</v>
      </c>
      <c r="D82" s="1">
        <v>168</v>
      </c>
      <c r="E82" s="1">
        <v>0</v>
      </c>
      <c r="F82" s="1">
        <v>0</v>
      </c>
      <c r="G82" s="1">
        <v>585731</v>
      </c>
      <c r="H82" s="1">
        <v>201444454.5602825</v>
      </c>
      <c r="I82" s="1">
        <v>0</v>
      </c>
      <c r="J82" s="1">
        <v>0</v>
      </c>
      <c r="K82" s="1">
        <v>1</v>
      </c>
      <c r="L82" s="1">
        <v>4</v>
      </c>
      <c r="M82" s="4" t="str">
        <f t="shared" si="18"/>
        <v>SIN</v>
      </c>
      <c r="N82" s="4" t="str">
        <f t="shared" si="19"/>
        <v>Noreste</v>
      </c>
      <c r="O82" s="1"/>
      <c r="P82" s="1">
        <v>9</v>
      </c>
      <c r="Q82" s="1">
        <v>24</v>
      </c>
      <c r="R82" s="4" t="str">
        <f t="shared" si="20"/>
        <v>149</v>
      </c>
      <c r="S82" s="4">
        <f>IFERROR(VLOOKUP(R82, REgionOf!$A$2:$B$58, 2, FALSE), "")</f>
        <v>6.38</v>
      </c>
      <c r="T82" s="4">
        <f t="shared" si="17"/>
        <v>110.60431799999999</v>
      </c>
      <c r="U82" s="4">
        <f t="shared" si="21"/>
        <v>1</v>
      </c>
      <c r="V82" s="4">
        <f t="shared" si="22"/>
        <v>7.5322000000000005</v>
      </c>
      <c r="W82" s="4">
        <f t="shared" si="23"/>
        <v>7.4539999999999997</v>
      </c>
      <c r="X82" s="4">
        <f t="shared" si="24"/>
        <v>1.0104910115374297</v>
      </c>
      <c r="Y82" s="4">
        <f>(H82+T82*F82)*((FactorPrefPesos*X82)^AH82)</f>
        <v>205593388.76379791</v>
      </c>
      <c r="Z82" s="4">
        <f>(H82+BA82/1000+T82*F82)*((FactorPrefPesos*X82)^AH82)</f>
        <v>205593388.76408622</v>
      </c>
      <c r="AA82" s="11">
        <f>Y82-AJ82</f>
        <v>0</v>
      </c>
      <c r="AB82" s="4">
        <f t="shared" si="25"/>
        <v>2.8833746910095215E-4</v>
      </c>
      <c r="AC82" s="1">
        <v>1</v>
      </c>
      <c r="AD82" s="1">
        <v>1.0104910115374295</v>
      </c>
      <c r="AE82" s="1">
        <v>1</v>
      </c>
      <c r="AF82" s="1">
        <v>7.5321999999999996</v>
      </c>
      <c r="AG82" s="1">
        <v>7.4539999999999997</v>
      </c>
      <c r="AH82" s="1">
        <v>1</v>
      </c>
      <c r="AI82" s="1">
        <v>0</v>
      </c>
      <c r="AJ82" s="1">
        <v>205593388.76379788</v>
      </c>
      <c r="AK82" s="1">
        <v>1</v>
      </c>
      <c r="AL82" s="1">
        <v>1</v>
      </c>
      <c r="AM82" s="2" t="s">
        <v>182</v>
      </c>
      <c r="AN82" s="2">
        <v>0</v>
      </c>
      <c r="AO82" s="1">
        <v>1</v>
      </c>
      <c r="AP82" t="s">
        <v>31</v>
      </c>
      <c r="AQ82" t="s">
        <v>31</v>
      </c>
      <c r="AR82" t="s">
        <v>31</v>
      </c>
      <c r="AS82" t="s">
        <v>31</v>
      </c>
      <c r="AT82" s="1">
        <v>4</v>
      </c>
      <c r="AU82" t="s">
        <v>32</v>
      </c>
      <c r="AV82" t="s">
        <v>58</v>
      </c>
      <c r="AW82" s="10">
        <f t="shared" si="26"/>
        <v>1.1770833334594499E-2</v>
      </c>
      <c r="AX82" s="3">
        <f t="shared" si="27"/>
        <v>0</v>
      </c>
      <c r="AY82" s="3">
        <f t="shared" si="28"/>
        <v>16</v>
      </c>
      <c r="AZ82" s="3">
        <f t="shared" si="29"/>
        <v>57</v>
      </c>
      <c r="BA82" s="3">
        <f t="shared" si="30"/>
        <v>0.28249999999999997</v>
      </c>
    </row>
    <row r="83" spans="1:53">
      <c r="A83" s="9" t="s">
        <v>183</v>
      </c>
      <c r="B83" s="1">
        <v>5</v>
      </c>
      <c r="C83" s="1">
        <v>378</v>
      </c>
      <c r="D83" s="1">
        <v>168</v>
      </c>
      <c r="E83" s="1">
        <v>0</v>
      </c>
      <c r="F83" s="1">
        <v>292866</v>
      </c>
      <c r="G83" s="1">
        <v>0</v>
      </c>
      <c r="H83" s="1">
        <v>131294500.13028251</v>
      </c>
      <c r="I83" s="1">
        <v>0</v>
      </c>
      <c r="J83" s="1">
        <v>0</v>
      </c>
      <c r="K83" s="1">
        <v>1</v>
      </c>
      <c r="L83" s="1">
        <v>4</v>
      </c>
      <c r="M83" s="4" t="str">
        <f t="shared" si="18"/>
        <v>SIN</v>
      </c>
      <c r="N83" s="4" t="str">
        <f t="shared" si="19"/>
        <v>Noreste</v>
      </c>
      <c r="O83" s="1"/>
      <c r="P83" s="1">
        <v>9</v>
      </c>
      <c r="Q83" s="1">
        <v>24</v>
      </c>
      <c r="R83" s="4" t="str">
        <f t="shared" si="20"/>
        <v>149</v>
      </c>
      <c r="S83" s="4">
        <f>IFERROR(VLOOKUP(R83, REgionOf!$A$2:$B$58, 2, FALSE), "")</f>
        <v>6.38</v>
      </c>
      <c r="T83" s="4">
        <f t="shared" si="17"/>
        <v>110.60431799999999</v>
      </c>
      <c r="U83" s="4">
        <f t="shared" si="21"/>
        <v>0</v>
      </c>
      <c r="V83" s="4">
        <f t="shared" si="22"/>
        <v>6.8570000000000002</v>
      </c>
      <c r="W83" s="4">
        <f t="shared" si="23"/>
        <v>6.7916999999999996</v>
      </c>
      <c r="X83" s="4">
        <f t="shared" si="24"/>
        <v>1.0096146767377829</v>
      </c>
      <c r="Y83" s="4">
        <f>(H83+T83*F83)*((FactorPrefPesos*X83)^AH83)</f>
        <v>166913144.85320818</v>
      </c>
      <c r="Z83" s="4">
        <f>(H83+BA83/1000+T83*F83)*((FactorPrefPesos*X83)^AH83)</f>
        <v>166913144.85349625</v>
      </c>
      <c r="AA83" s="11">
        <f>Y83-AJ83</f>
        <v>0</v>
      </c>
      <c r="AB83" s="4">
        <f t="shared" si="25"/>
        <v>2.8809905052185059E-4</v>
      </c>
      <c r="AC83" s="1">
        <v>1</v>
      </c>
      <c r="AD83" s="1">
        <v>1.0096146767377829</v>
      </c>
      <c r="AE83" s="1">
        <v>0</v>
      </c>
      <c r="AF83" s="1">
        <v>6.8570000000000002</v>
      </c>
      <c r="AG83" s="1">
        <v>6.7916999999999996</v>
      </c>
      <c r="AH83" s="1">
        <v>1</v>
      </c>
      <c r="AI83" s="1">
        <v>0</v>
      </c>
      <c r="AJ83" s="1">
        <v>166913144.85320815</v>
      </c>
      <c r="AK83" s="1">
        <v>1</v>
      </c>
      <c r="AL83" s="1">
        <v>1</v>
      </c>
      <c r="AM83" s="2" t="s">
        <v>183</v>
      </c>
      <c r="AN83" s="2">
        <v>0</v>
      </c>
      <c r="AO83" s="1">
        <v>0</v>
      </c>
      <c r="AP83" t="s">
        <v>31</v>
      </c>
      <c r="AQ83" t="s">
        <v>31</v>
      </c>
      <c r="AR83" t="s">
        <v>31</v>
      </c>
      <c r="AS83" t="s">
        <v>31</v>
      </c>
      <c r="AT83" s="1">
        <v>4</v>
      </c>
      <c r="AU83" t="s">
        <v>32</v>
      </c>
      <c r="AV83" t="s">
        <v>58</v>
      </c>
      <c r="AW83" s="10">
        <f t="shared" si="26"/>
        <v>1.1770833334594499E-2</v>
      </c>
      <c r="AX83" s="3">
        <f t="shared" si="27"/>
        <v>0</v>
      </c>
      <c r="AY83" s="3">
        <f t="shared" si="28"/>
        <v>16</v>
      </c>
      <c r="AZ83" s="3">
        <f t="shared" si="29"/>
        <v>57</v>
      </c>
      <c r="BA83" s="3">
        <f t="shared" si="30"/>
        <v>0.28249999999999997</v>
      </c>
    </row>
    <row r="84" spans="1:53">
      <c r="A84" s="9" t="s">
        <v>184</v>
      </c>
      <c r="B84" s="1">
        <v>6</v>
      </c>
      <c r="C84" s="1">
        <v>378</v>
      </c>
      <c r="D84" s="1">
        <v>168</v>
      </c>
      <c r="E84" s="1">
        <v>0</v>
      </c>
      <c r="F84" s="1">
        <v>0</v>
      </c>
      <c r="G84" s="1">
        <v>292866</v>
      </c>
      <c r="H84" s="1">
        <v>113389010.9602825</v>
      </c>
      <c r="I84" s="1">
        <v>0</v>
      </c>
      <c r="J84" s="1">
        <v>0</v>
      </c>
      <c r="K84" s="1">
        <v>1</v>
      </c>
      <c r="L84" s="1">
        <v>4</v>
      </c>
      <c r="M84" s="4" t="str">
        <f t="shared" si="18"/>
        <v>SIN</v>
      </c>
      <c r="N84" s="4" t="str">
        <f t="shared" si="19"/>
        <v>Noreste</v>
      </c>
      <c r="O84" s="1"/>
      <c r="P84" s="1">
        <v>9</v>
      </c>
      <c r="Q84" s="1">
        <v>24</v>
      </c>
      <c r="R84" s="4" t="str">
        <f t="shared" si="20"/>
        <v>149</v>
      </c>
      <c r="S84" s="4">
        <f>IFERROR(VLOOKUP(R84, REgionOf!$A$2:$B$58, 2, FALSE), "")</f>
        <v>6.38</v>
      </c>
      <c r="T84" s="4">
        <f t="shared" si="17"/>
        <v>110.60431799999999</v>
      </c>
      <c r="U84" s="4">
        <f t="shared" si="21"/>
        <v>1</v>
      </c>
      <c r="V84" s="4">
        <f t="shared" si="22"/>
        <v>7.5322000000000005</v>
      </c>
      <c r="W84" s="4">
        <f t="shared" si="23"/>
        <v>7.4539999999999997</v>
      </c>
      <c r="X84" s="4">
        <f t="shared" si="24"/>
        <v>1.0104910115374297</v>
      </c>
      <c r="Y84" s="4">
        <f>(H84+T84*F84)*((FactorPrefPesos*X84)^AH84)</f>
        <v>115724362.14630942</v>
      </c>
      <c r="Z84" s="4">
        <f>(H84+BA84/1000+T84*F84)*((FactorPrefPesos*X84)^AH84)</f>
        <v>115724362.14659773</v>
      </c>
      <c r="AA84" s="11">
        <f>Y84-AJ84</f>
        <v>0</v>
      </c>
      <c r="AB84" s="4">
        <f t="shared" si="25"/>
        <v>2.8833746910095215E-4</v>
      </c>
      <c r="AC84" s="1">
        <v>1</v>
      </c>
      <c r="AD84" s="1">
        <v>1.0104910115374295</v>
      </c>
      <c r="AE84" s="1">
        <v>1</v>
      </c>
      <c r="AF84" s="1">
        <v>7.5321999999999996</v>
      </c>
      <c r="AG84" s="1">
        <v>7.4539999999999997</v>
      </c>
      <c r="AH84" s="1">
        <v>1</v>
      </c>
      <c r="AI84" s="1">
        <v>0</v>
      </c>
      <c r="AJ84" s="1">
        <v>115724362.14630939</v>
      </c>
      <c r="AK84" s="1">
        <v>1</v>
      </c>
      <c r="AL84" s="1">
        <v>1</v>
      </c>
      <c r="AM84" s="2" t="s">
        <v>184</v>
      </c>
      <c r="AN84" s="2">
        <v>0</v>
      </c>
      <c r="AO84" s="1">
        <v>0</v>
      </c>
      <c r="AP84" t="s">
        <v>31</v>
      </c>
      <c r="AQ84" t="s">
        <v>31</v>
      </c>
      <c r="AR84" t="s">
        <v>31</v>
      </c>
      <c r="AS84" t="s">
        <v>31</v>
      </c>
      <c r="AT84" s="1">
        <v>4</v>
      </c>
      <c r="AU84" t="s">
        <v>32</v>
      </c>
      <c r="AV84" t="s">
        <v>58</v>
      </c>
      <c r="AW84" s="10">
        <f t="shared" si="26"/>
        <v>1.1770833334594499E-2</v>
      </c>
      <c r="AX84" s="3">
        <f t="shared" si="27"/>
        <v>0</v>
      </c>
      <c r="AY84" s="3">
        <f t="shared" si="28"/>
        <v>16</v>
      </c>
      <c r="AZ84" s="3">
        <f t="shared" si="29"/>
        <v>57</v>
      </c>
      <c r="BA84" s="3">
        <f t="shared" si="30"/>
        <v>0.28249999999999997</v>
      </c>
    </row>
    <row r="85" spans="1:53">
      <c r="A85" s="9" t="s">
        <v>185</v>
      </c>
      <c r="B85" s="1">
        <v>1</v>
      </c>
      <c r="C85" s="1">
        <v>393</v>
      </c>
      <c r="D85" s="1">
        <v>180</v>
      </c>
      <c r="E85" s="1">
        <v>0</v>
      </c>
      <c r="F85" s="1">
        <v>498660</v>
      </c>
      <c r="G85" s="1">
        <v>498660</v>
      </c>
      <c r="H85" s="1">
        <v>412781310.86152947</v>
      </c>
      <c r="I85" s="1">
        <v>0</v>
      </c>
      <c r="J85" s="1">
        <v>0</v>
      </c>
      <c r="K85" s="1">
        <v>1</v>
      </c>
      <c r="L85" s="1">
        <v>1</v>
      </c>
      <c r="M85" s="4" t="str">
        <f t="shared" si="18"/>
        <v>SIN</v>
      </c>
      <c r="N85" s="4" t="str">
        <f t="shared" si="19"/>
        <v>Noroeste</v>
      </c>
      <c r="O85" s="1"/>
      <c r="P85" s="1">
        <v>1</v>
      </c>
      <c r="Q85" s="1">
        <v>64</v>
      </c>
      <c r="R85" s="4" t="str">
        <f t="shared" si="20"/>
        <v>111</v>
      </c>
      <c r="S85" s="4">
        <f>IFERROR(VLOOKUP(R85, REgionOf!$A$2:$B$58, 2, FALSE), "")</f>
        <v>8.41</v>
      </c>
      <c r="T85" s="4">
        <f t="shared" si="17"/>
        <v>145.79660099999998</v>
      </c>
      <c r="U85" s="4">
        <f t="shared" si="21"/>
        <v>0.33333333333333331</v>
      </c>
      <c r="V85" s="4">
        <f t="shared" si="22"/>
        <v>7.082066666666667</v>
      </c>
      <c r="W85" s="4">
        <f t="shared" si="23"/>
        <v>7.0124666666666666</v>
      </c>
      <c r="X85" s="4">
        <f t="shared" si="24"/>
        <v>1.0099251808683583</v>
      </c>
      <c r="Y85" s="4">
        <f>(H85+T85*F85)*((FactorPrefPesos*X85)^AH85)</f>
        <v>495205790.47425371</v>
      </c>
      <c r="Z85" s="4">
        <f>(H85+BA85/1000+T85*F85)*((FactorPrefPesos*X85)^AH85)</f>
        <v>495205790.47581381</v>
      </c>
      <c r="AA85" s="11">
        <f>Y85-AJ85</f>
        <v>0</v>
      </c>
      <c r="AB85" s="4">
        <f t="shared" si="25"/>
        <v>1.5600919723510742E-3</v>
      </c>
      <c r="AC85" s="1">
        <v>1</v>
      </c>
      <c r="AD85" s="1">
        <v>1.0099251808683583</v>
      </c>
      <c r="AE85" s="1">
        <v>0.33333333333333331</v>
      </c>
      <c r="AF85" s="1">
        <v>7.082066666666667</v>
      </c>
      <c r="AG85" s="1">
        <v>7.0124666666666666</v>
      </c>
      <c r="AH85" s="1">
        <v>1</v>
      </c>
      <c r="AI85" s="1">
        <v>0</v>
      </c>
      <c r="AJ85" s="1">
        <v>495205790.47425371</v>
      </c>
      <c r="AK85" s="1">
        <v>1</v>
      </c>
      <c r="AL85" s="1">
        <v>1</v>
      </c>
      <c r="AM85" s="2" t="s">
        <v>185</v>
      </c>
      <c r="AN85" s="2">
        <v>0</v>
      </c>
      <c r="AO85" s="1">
        <v>0</v>
      </c>
      <c r="AP85" s="1">
        <v>80</v>
      </c>
      <c r="AQ85" s="1">
        <v>1</v>
      </c>
      <c r="AR85" s="1">
        <v>1</v>
      </c>
      <c r="AS85" s="1">
        <v>1</v>
      </c>
      <c r="AT85" s="1">
        <v>1</v>
      </c>
      <c r="AU85" t="s">
        <v>32</v>
      </c>
      <c r="AV85" t="s">
        <v>59</v>
      </c>
      <c r="AW85" s="10">
        <f t="shared" si="26"/>
        <v>6.3726851854880806E-2</v>
      </c>
      <c r="AX85" s="3">
        <f t="shared" si="27"/>
        <v>1</v>
      </c>
      <c r="AY85" s="3">
        <f t="shared" si="28"/>
        <v>31</v>
      </c>
      <c r="AZ85" s="3">
        <f t="shared" si="29"/>
        <v>46</v>
      </c>
      <c r="BA85" s="3">
        <f t="shared" si="30"/>
        <v>1.5294444444444444</v>
      </c>
    </row>
    <row r="86" spans="1:53">
      <c r="A86" s="9" t="s">
        <v>186</v>
      </c>
      <c r="B86" s="1">
        <v>2</v>
      </c>
      <c r="C86" s="1">
        <v>393</v>
      </c>
      <c r="D86" s="1">
        <v>150</v>
      </c>
      <c r="E86" s="1">
        <v>0</v>
      </c>
      <c r="F86" s="1">
        <v>418022</v>
      </c>
      <c r="G86" s="1">
        <v>418022</v>
      </c>
      <c r="H86" s="1">
        <v>370979622.52152944</v>
      </c>
      <c r="I86" s="1">
        <v>0</v>
      </c>
      <c r="J86" s="1">
        <v>0</v>
      </c>
      <c r="K86" s="1">
        <v>1</v>
      </c>
      <c r="L86" s="1">
        <v>1</v>
      </c>
      <c r="M86" s="4" t="str">
        <f t="shared" si="18"/>
        <v>SIN</v>
      </c>
      <c r="N86" s="4" t="str">
        <f t="shared" si="19"/>
        <v>Noroeste</v>
      </c>
      <c r="O86" s="1"/>
      <c r="P86" s="1">
        <v>1</v>
      </c>
      <c r="Q86" s="1">
        <v>64</v>
      </c>
      <c r="R86" s="4" t="str">
        <f t="shared" si="20"/>
        <v>111</v>
      </c>
      <c r="S86" s="4">
        <f>IFERROR(VLOOKUP(R86, REgionOf!$A$2:$B$58, 2, FALSE), "")</f>
        <v>8.41</v>
      </c>
      <c r="T86" s="4">
        <f t="shared" si="17"/>
        <v>145.79660099999998</v>
      </c>
      <c r="U86" s="4">
        <f t="shared" si="21"/>
        <v>0.33333333333333331</v>
      </c>
      <c r="V86" s="4">
        <f t="shared" si="22"/>
        <v>7.082066666666667</v>
      </c>
      <c r="W86" s="4">
        <f t="shared" si="23"/>
        <v>7.0124666666666666</v>
      </c>
      <c r="X86" s="4">
        <f t="shared" si="24"/>
        <v>1.0099251808683583</v>
      </c>
      <c r="Y86" s="4">
        <f>(H86+T86*F86)*((FactorPrefPesos*X86)^AH86)</f>
        <v>440574878.55385023</v>
      </c>
      <c r="Z86" s="4">
        <f>(H86+BA86/1000+T86*F86)*((FactorPrefPesos*X86)^AH86)</f>
        <v>440574878.55541033</v>
      </c>
      <c r="AA86" s="11">
        <f>Y86-AJ86</f>
        <v>0</v>
      </c>
      <c r="AB86" s="4">
        <f t="shared" si="25"/>
        <v>1.5600323677062988E-3</v>
      </c>
      <c r="AC86" s="1">
        <v>1</v>
      </c>
      <c r="AD86" s="1">
        <v>1.0099251808683583</v>
      </c>
      <c r="AE86" s="1">
        <v>0.33333333333333331</v>
      </c>
      <c r="AF86" s="1">
        <v>7.082066666666667</v>
      </c>
      <c r="AG86" s="1">
        <v>7.0124666666666666</v>
      </c>
      <c r="AH86" s="1">
        <v>1</v>
      </c>
      <c r="AI86" s="1">
        <v>0</v>
      </c>
      <c r="AJ86" s="1">
        <v>440574878.55385029</v>
      </c>
      <c r="AK86" s="1">
        <v>1</v>
      </c>
      <c r="AL86" s="1">
        <v>1</v>
      </c>
      <c r="AM86" s="2" t="s">
        <v>186</v>
      </c>
      <c r="AN86" s="2">
        <v>0</v>
      </c>
      <c r="AO86" s="1">
        <v>0</v>
      </c>
      <c r="AP86" s="1">
        <v>80</v>
      </c>
      <c r="AQ86" s="1">
        <v>1</v>
      </c>
      <c r="AR86" s="1">
        <v>1</v>
      </c>
      <c r="AS86" s="1">
        <v>1</v>
      </c>
      <c r="AT86" s="1">
        <v>1</v>
      </c>
      <c r="AU86" t="s">
        <v>32</v>
      </c>
      <c r="AV86" t="s">
        <v>59</v>
      </c>
      <c r="AW86" s="10">
        <f t="shared" si="26"/>
        <v>6.3726851854880806E-2</v>
      </c>
      <c r="AX86" s="3">
        <f t="shared" si="27"/>
        <v>1</v>
      </c>
      <c r="AY86" s="3">
        <f t="shared" si="28"/>
        <v>31</v>
      </c>
      <c r="AZ86" s="3">
        <f t="shared" si="29"/>
        <v>46</v>
      </c>
      <c r="BA86" s="3">
        <f t="shared" si="30"/>
        <v>1.5294444444444444</v>
      </c>
    </row>
    <row r="87" spans="1:53">
      <c r="A87" s="9" t="s">
        <v>187</v>
      </c>
      <c r="B87" s="1">
        <v>3</v>
      </c>
      <c r="C87" s="1">
        <v>393</v>
      </c>
      <c r="D87" s="1">
        <v>120</v>
      </c>
      <c r="E87" s="1">
        <v>0</v>
      </c>
      <c r="F87" s="1">
        <v>332440</v>
      </c>
      <c r="G87" s="1">
        <v>332440</v>
      </c>
      <c r="H87" s="1">
        <v>307968501.52152944</v>
      </c>
      <c r="I87" s="1">
        <v>0</v>
      </c>
      <c r="J87" s="1">
        <v>0</v>
      </c>
      <c r="K87" s="1">
        <v>1</v>
      </c>
      <c r="L87" s="1">
        <v>1</v>
      </c>
      <c r="M87" s="4" t="str">
        <f t="shared" si="18"/>
        <v>SIN</v>
      </c>
      <c r="N87" s="4" t="str">
        <f t="shared" si="19"/>
        <v>Noroeste</v>
      </c>
      <c r="O87" s="1"/>
      <c r="P87" s="1">
        <v>1</v>
      </c>
      <c r="Q87" s="1">
        <v>64</v>
      </c>
      <c r="R87" s="4" t="str">
        <f t="shared" si="20"/>
        <v>111</v>
      </c>
      <c r="S87" s="4">
        <f>IFERROR(VLOOKUP(R87, REgionOf!$A$2:$B$58, 2, FALSE), "")</f>
        <v>8.41</v>
      </c>
      <c r="T87" s="4">
        <f t="shared" si="17"/>
        <v>145.79660099999998</v>
      </c>
      <c r="U87" s="4">
        <f t="shared" si="21"/>
        <v>0.33333333333333331</v>
      </c>
      <c r="V87" s="4">
        <f t="shared" si="22"/>
        <v>7.082066666666667</v>
      </c>
      <c r="W87" s="4">
        <f t="shared" si="23"/>
        <v>7.0124666666666666</v>
      </c>
      <c r="X87" s="4">
        <f t="shared" si="24"/>
        <v>1.0099251808683583</v>
      </c>
      <c r="Y87" s="4">
        <f>(H87+T87*F87)*((FactorPrefPesos*X87)^AH87)</f>
        <v>363574574.74225444</v>
      </c>
      <c r="Z87" s="4">
        <f>(H87+BA87/1000+T87*F87)*((FactorPrefPesos*X87)^AH87)</f>
        <v>363574574.74381453</v>
      </c>
      <c r="AA87" s="11">
        <f>Y87-AJ87</f>
        <v>0</v>
      </c>
      <c r="AB87" s="4">
        <f t="shared" si="25"/>
        <v>1.5600919723510742E-3</v>
      </c>
      <c r="AC87" s="1">
        <v>1</v>
      </c>
      <c r="AD87" s="1">
        <v>1.0099251808683583</v>
      </c>
      <c r="AE87" s="1">
        <v>0.33333333333333331</v>
      </c>
      <c r="AF87" s="1">
        <v>7.082066666666667</v>
      </c>
      <c r="AG87" s="1">
        <v>7.0124666666666666</v>
      </c>
      <c r="AH87" s="1">
        <v>1</v>
      </c>
      <c r="AI87" s="1">
        <v>0</v>
      </c>
      <c r="AJ87" s="1">
        <v>363574574.74225444</v>
      </c>
      <c r="AK87" s="1">
        <v>1</v>
      </c>
      <c r="AL87" s="1">
        <v>1</v>
      </c>
      <c r="AM87" s="2" t="s">
        <v>187</v>
      </c>
      <c r="AN87" s="2">
        <v>0</v>
      </c>
      <c r="AO87" s="1">
        <v>0</v>
      </c>
      <c r="AP87" s="1">
        <v>80</v>
      </c>
      <c r="AQ87" s="1">
        <v>1</v>
      </c>
      <c r="AR87" s="1">
        <v>1</v>
      </c>
      <c r="AS87" s="1">
        <v>1</v>
      </c>
      <c r="AT87" s="1">
        <v>1</v>
      </c>
      <c r="AU87" t="s">
        <v>32</v>
      </c>
      <c r="AV87" t="s">
        <v>59</v>
      </c>
      <c r="AW87" s="10">
        <f t="shared" si="26"/>
        <v>6.3726851854880806E-2</v>
      </c>
      <c r="AX87" s="3">
        <f t="shared" si="27"/>
        <v>1</v>
      </c>
      <c r="AY87" s="3">
        <f t="shared" si="28"/>
        <v>31</v>
      </c>
      <c r="AZ87" s="3">
        <f t="shared" si="29"/>
        <v>46</v>
      </c>
      <c r="BA87" s="3">
        <f t="shared" si="30"/>
        <v>1.5294444444444444</v>
      </c>
    </row>
    <row r="88" spans="1:53">
      <c r="A88" s="9" t="s">
        <v>188</v>
      </c>
      <c r="B88" s="1">
        <v>4</v>
      </c>
      <c r="C88" s="1">
        <v>393</v>
      </c>
      <c r="D88" s="1">
        <v>90</v>
      </c>
      <c r="E88" s="1">
        <v>0</v>
      </c>
      <c r="F88" s="1">
        <v>249330</v>
      </c>
      <c r="G88" s="1">
        <v>249330</v>
      </c>
      <c r="H88" s="1">
        <v>254915104.20152944</v>
      </c>
      <c r="I88" s="1">
        <v>0</v>
      </c>
      <c r="J88" s="1">
        <v>0</v>
      </c>
      <c r="K88" s="1">
        <v>1</v>
      </c>
      <c r="L88" s="1">
        <v>1</v>
      </c>
      <c r="M88" s="4" t="str">
        <f t="shared" si="18"/>
        <v>SIN</v>
      </c>
      <c r="N88" s="4" t="str">
        <f t="shared" si="19"/>
        <v>Noroeste</v>
      </c>
      <c r="O88" s="1"/>
      <c r="P88" s="1">
        <v>1</v>
      </c>
      <c r="Q88" s="1">
        <v>64</v>
      </c>
      <c r="R88" s="4" t="str">
        <f t="shared" si="20"/>
        <v>111</v>
      </c>
      <c r="S88" s="4">
        <f>IFERROR(VLOOKUP(R88, REgionOf!$A$2:$B$58, 2, FALSE), "")</f>
        <v>8.41</v>
      </c>
      <c r="T88" s="4">
        <f t="shared" si="17"/>
        <v>145.79660099999998</v>
      </c>
      <c r="U88" s="4">
        <f t="shared" si="21"/>
        <v>0.33333333333333331</v>
      </c>
      <c r="V88" s="4">
        <f t="shared" si="22"/>
        <v>7.082066666666667</v>
      </c>
      <c r="W88" s="4">
        <f t="shared" si="23"/>
        <v>7.0124666666666666</v>
      </c>
      <c r="X88" s="4">
        <f t="shared" si="24"/>
        <v>1.0099251808683583</v>
      </c>
      <c r="Y88" s="4">
        <f>(H88+T88*F88)*((FactorPrefPesos*X88)^AH88)</f>
        <v>297099018.56549227</v>
      </c>
      <c r="Z88" s="4">
        <f>(H88+BA88/1000+T88*F88)*((FactorPrefPesos*X88)^AH88)</f>
        <v>297099018.56705236</v>
      </c>
      <c r="AA88" s="11">
        <f>Y88-AJ88</f>
        <v>0</v>
      </c>
      <c r="AB88" s="4">
        <f t="shared" si="25"/>
        <v>1.5600323677062988E-3</v>
      </c>
      <c r="AC88" s="1">
        <v>1</v>
      </c>
      <c r="AD88" s="1">
        <v>1.0099251808683583</v>
      </c>
      <c r="AE88" s="1">
        <v>0.33333333333333331</v>
      </c>
      <c r="AF88" s="1">
        <v>7.082066666666667</v>
      </c>
      <c r="AG88" s="1">
        <v>7.0124666666666666</v>
      </c>
      <c r="AH88" s="1">
        <v>1</v>
      </c>
      <c r="AI88" s="1">
        <v>0</v>
      </c>
      <c r="AJ88" s="1">
        <v>297099018.56549233</v>
      </c>
      <c r="AK88" s="1">
        <v>1</v>
      </c>
      <c r="AL88" s="1">
        <v>1</v>
      </c>
      <c r="AM88" s="2" t="s">
        <v>188</v>
      </c>
      <c r="AN88" s="2">
        <v>0</v>
      </c>
      <c r="AO88" s="1">
        <v>0</v>
      </c>
      <c r="AP88" s="1">
        <v>80</v>
      </c>
      <c r="AQ88" s="1">
        <v>1</v>
      </c>
      <c r="AR88" s="1">
        <v>1</v>
      </c>
      <c r="AS88" s="1">
        <v>1</v>
      </c>
      <c r="AT88" s="1">
        <v>1</v>
      </c>
      <c r="AU88" t="s">
        <v>32</v>
      </c>
      <c r="AV88" t="s">
        <v>59</v>
      </c>
      <c r="AW88" s="10">
        <f t="shared" si="26"/>
        <v>6.3726851854880806E-2</v>
      </c>
      <c r="AX88" s="3">
        <f t="shared" si="27"/>
        <v>1</v>
      </c>
      <c r="AY88" s="3">
        <f t="shared" si="28"/>
        <v>31</v>
      </c>
      <c r="AZ88" s="3">
        <f t="shared" si="29"/>
        <v>46</v>
      </c>
      <c r="BA88" s="3">
        <f t="shared" si="30"/>
        <v>1.5294444444444444</v>
      </c>
    </row>
    <row r="89" spans="1:53">
      <c r="A89" s="9" t="s">
        <v>189</v>
      </c>
      <c r="B89" s="1">
        <v>5</v>
      </c>
      <c r="C89" s="1">
        <v>393</v>
      </c>
      <c r="D89" s="1">
        <v>269</v>
      </c>
      <c r="E89" s="1">
        <v>0</v>
      </c>
      <c r="F89" s="1">
        <v>754803</v>
      </c>
      <c r="G89" s="1">
        <v>754803</v>
      </c>
      <c r="H89" s="1">
        <v>612406809.98152947</v>
      </c>
      <c r="I89" s="1">
        <v>0</v>
      </c>
      <c r="J89" s="1">
        <v>0</v>
      </c>
      <c r="K89" s="1">
        <v>1</v>
      </c>
      <c r="L89" s="1">
        <v>1</v>
      </c>
      <c r="M89" s="4" t="str">
        <f t="shared" si="18"/>
        <v>SIN</v>
      </c>
      <c r="N89" s="4" t="str">
        <f t="shared" si="19"/>
        <v>Noroeste</v>
      </c>
      <c r="O89" s="1"/>
      <c r="P89" s="1">
        <v>1</v>
      </c>
      <c r="Q89" s="1">
        <v>64</v>
      </c>
      <c r="R89" s="4" t="str">
        <f t="shared" si="20"/>
        <v>111</v>
      </c>
      <c r="S89" s="4">
        <f>IFERROR(VLOOKUP(R89, REgionOf!$A$2:$B$58, 2, FALSE), "")</f>
        <v>8.41</v>
      </c>
      <c r="T89" s="4">
        <f t="shared" si="17"/>
        <v>145.79660099999998</v>
      </c>
      <c r="U89" s="4">
        <f t="shared" si="21"/>
        <v>0.33333333333333331</v>
      </c>
      <c r="V89" s="4">
        <f t="shared" si="22"/>
        <v>7.082066666666667</v>
      </c>
      <c r="W89" s="4">
        <f t="shared" si="23"/>
        <v>7.0124666666666666</v>
      </c>
      <c r="X89" s="4">
        <f t="shared" si="24"/>
        <v>1.0099251808683583</v>
      </c>
      <c r="Y89" s="4">
        <f>(H89+T89*F89)*((FactorPrefPesos*X89)^AH89)</f>
        <v>736921263.7402637</v>
      </c>
      <c r="Z89" s="4">
        <f>(H89+BA89/1000+T89*F89)*((FactorPrefPesos*X89)^AH89)</f>
        <v>736921263.74182379</v>
      </c>
      <c r="AA89" s="11">
        <f>Y89-AJ89</f>
        <v>0</v>
      </c>
      <c r="AB89" s="4">
        <f t="shared" si="25"/>
        <v>1.5599727630615234E-3</v>
      </c>
      <c r="AC89" s="1">
        <v>1</v>
      </c>
      <c r="AD89" s="1">
        <v>1.0099251808683583</v>
      </c>
      <c r="AE89" s="1">
        <v>0.33333333333333331</v>
      </c>
      <c r="AF89" s="1">
        <v>7.082066666666667</v>
      </c>
      <c r="AG89" s="1">
        <v>7.0124666666666666</v>
      </c>
      <c r="AH89" s="1">
        <v>1</v>
      </c>
      <c r="AI89" s="1">
        <v>0</v>
      </c>
      <c r="AJ89" s="1">
        <v>736921263.74026382</v>
      </c>
      <c r="AK89" s="1">
        <v>1</v>
      </c>
      <c r="AL89" s="1">
        <v>1</v>
      </c>
      <c r="AM89" s="2" t="s">
        <v>189</v>
      </c>
      <c r="AN89" s="2">
        <v>0</v>
      </c>
      <c r="AO89" s="1">
        <v>0</v>
      </c>
      <c r="AP89" s="1">
        <v>80</v>
      </c>
      <c r="AQ89" s="1">
        <v>1</v>
      </c>
      <c r="AR89" s="1">
        <v>1</v>
      </c>
      <c r="AS89" s="1">
        <v>1</v>
      </c>
      <c r="AT89" s="1">
        <v>1</v>
      </c>
      <c r="AU89" t="s">
        <v>32</v>
      </c>
      <c r="AV89" t="s">
        <v>59</v>
      </c>
      <c r="AW89" s="10">
        <f t="shared" si="26"/>
        <v>6.3726851854880806E-2</v>
      </c>
      <c r="AX89" s="3">
        <f t="shared" si="27"/>
        <v>1</v>
      </c>
      <c r="AY89" s="3">
        <f t="shared" si="28"/>
        <v>31</v>
      </c>
      <c r="AZ89" s="3">
        <f t="shared" si="29"/>
        <v>46</v>
      </c>
      <c r="BA89" s="3">
        <f t="shared" si="30"/>
        <v>1.5294444444444444</v>
      </c>
    </row>
    <row r="90" spans="1:53">
      <c r="A90" s="9" t="s">
        <v>190</v>
      </c>
      <c r="B90" s="1">
        <v>6</v>
      </c>
      <c r="C90" s="1">
        <v>393</v>
      </c>
      <c r="D90" s="1">
        <v>138</v>
      </c>
      <c r="E90" s="1">
        <v>0</v>
      </c>
      <c r="F90" s="1">
        <v>386269</v>
      </c>
      <c r="G90" s="1">
        <v>386269</v>
      </c>
      <c r="H90" s="1">
        <v>344470532.15152943</v>
      </c>
      <c r="I90" s="1">
        <v>0</v>
      </c>
      <c r="J90" s="1">
        <v>0</v>
      </c>
      <c r="K90" s="1">
        <v>1</v>
      </c>
      <c r="L90" s="1">
        <v>1</v>
      </c>
      <c r="M90" s="4" t="str">
        <f t="shared" si="18"/>
        <v>SIN</v>
      </c>
      <c r="N90" s="4" t="str">
        <f t="shared" si="19"/>
        <v>Noroeste</v>
      </c>
      <c r="O90" s="1"/>
      <c r="P90" s="1">
        <v>1</v>
      </c>
      <c r="Q90" s="1">
        <v>64</v>
      </c>
      <c r="R90" s="4" t="str">
        <f t="shared" si="20"/>
        <v>111</v>
      </c>
      <c r="S90" s="4">
        <f>IFERROR(VLOOKUP(R90, REgionOf!$A$2:$B$58, 2, FALSE), "")</f>
        <v>8.41</v>
      </c>
      <c r="T90" s="4">
        <f t="shared" si="17"/>
        <v>145.79660099999998</v>
      </c>
      <c r="U90" s="4">
        <f t="shared" si="21"/>
        <v>0.33333333333333331</v>
      </c>
      <c r="V90" s="4">
        <f t="shared" si="22"/>
        <v>7.082066666666667</v>
      </c>
      <c r="W90" s="4">
        <f t="shared" si="23"/>
        <v>7.0124666666666666</v>
      </c>
      <c r="X90" s="4">
        <f t="shared" si="24"/>
        <v>1.0099251808683583</v>
      </c>
      <c r="Y90" s="4">
        <f>(H90+T90*F90)*((FactorPrefPesos*X90)^AH90)</f>
        <v>408812776.51684564</v>
      </c>
      <c r="Z90" s="4">
        <f>(H90+BA90/1000+T90*F90)*((FactorPrefPesos*X90)^AH90)</f>
        <v>408812776.51840574</v>
      </c>
      <c r="AA90" s="11">
        <f>Y90-AJ90</f>
        <v>0</v>
      </c>
      <c r="AB90" s="4">
        <f t="shared" si="25"/>
        <v>1.5600323677062988E-3</v>
      </c>
      <c r="AC90" s="1">
        <v>1</v>
      </c>
      <c r="AD90" s="1">
        <v>1.0099251808683583</v>
      </c>
      <c r="AE90" s="1">
        <v>0.33333333333333331</v>
      </c>
      <c r="AF90" s="1">
        <v>7.082066666666667</v>
      </c>
      <c r="AG90" s="1">
        <v>7.0124666666666666</v>
      </c>
      <c r="AH90" s="1">
        <v>1</v>
      </c>
      <c r="AI90" s="1">
        <v>0</v>
      </c>
      <c r="AJ90" s="1">
        <v>408812776.5168457</v>
      </c>
      <c r="AK90" s="1">
        <v>1</v>
      </c>
      <c r="AL90" s="1">
        <v>1</v>
      </c>
      <c r="AM90" s="2" t="s">
        <v>190</v>
      </c>
      <c r="AN90" s="2">
        <v>0</v>
      </c>
      <c r="AO90" s="1">
        <v>0</v>
      </c>
      <c r="AP90" s="1">
        <v>80</v>
      </c>
      <c r="AQ90" s="1">
        <v>1</v>
      </c>
      <c r="AR90" s="1">
        <v>1</v>
      </c>
      <c r="AS90" s="1">
        <v>1</v>
      </c>
      <c r="AT90" s="1">
        <v>1</v>
      </c>
      <c r="AU90" t="s">
        <v>32</v>
      </c>
      <c r="AV90" t="s">
        <v>59</v>
      </c>
      <c r="AW90" s="10">
        <f t="shared" si="26"/>
        <v>6.3726851854880806E-2</v>
      </c>
      <c r="AX90" s="3">
        <f t="shared" si="27"/>
        <v>1</v>
      </c>
      <c r="AY90" s="3">
        <f t="shared" si="28"/>
        <v>31</v>
      </c>
      <c r="AZ90" s="3">
        <f t="shared" si="29"/>
        <v>46</v>
      </c>
      <c r="BA90" s="3">
        <f t="shared" si="30"/>
        <v>1.5294444444444444</v>
      </c>
    </row>
    <row r="91" spans="1:53">
      <c r="A91" s="9" t="s">
        <v>191</v>
      </c>
      <c r="B91" s="1">
        <v>7</v>
      </c>
      <c r="C91" s="1">
        <v>393</v>
      </c>
      <c r="D91" s="1">
        <v>131</v>
      </c>
      <c r="E91" s="1">
        <v>0</v>
      </c>
      <c r="F91" s="1">
        <v>368534</v>
      </c>
      <c r="G91" s="1">
        <v>368534</v>
      </c>
      <c r="H91" s="1">
        <v>331523604.52152944</v>
      </c>
      <c r="I91" s="1">
        <v>0</v>
      </c>
      <c r="J91" s="1">
        <v>0</v>
      </c>
      <c r="K91" s="1">
        <v>1</v>
      </c>
      <c r="L91" s="1">
        <v>1</v>
      </c>
      <c r="M91" s="4" t="str">
        <f t="shared" si="18"/>
        <v>SIN</v>
      </c>
      <c r="N91" s="4" t="str">
        <f t="shared" si="19"/>
        <v>Noroeste</v>
      </c>
      <c r="O91" s="1"/>
      <c r="P91" s="1">
        <v>1</v>
      </c>
      <c r="Q91" s="1">
        <v>64</v>
      </c>
      <c r="R91" s="4" t="str">
        <f t="shared" si="20"/>
        <v>111</v>
      </c>
      <c r="S91" s="4">
        <f>IFERROR(VLOOKUP(R91, REgionOf!$A$2:$B$58, 2, FALSE), "")</f>
        <v>8.41</v>
      </c>
      <c r="T91" s="4">
        <f t="shared" si="17"/>
        <v>145.79660099999998</v>
      </c>
      <c r="U91" s="4">
        <f t="shared" si="21"/>
        <v>0.33333333333333331</v>
      </c>
      <c r="V91" s="4">
        <f t="shared" si="22"/>
        <v>7.082066666666667</v>
      </c>
      <c r="W91" s="4">
        <f t="shared" si="23"/>
        <v>7.0124666666666666</v>
      </c>
      <c r="X91" s="4">
        <f t="shared" si="24"/>
        <v>1.0099251808683583</v>
      </c>
      <c r="Y91" s="4">
        <f>(H91+T91*F91)*((FactorPrefPesos*X91)^AH91)</f>
        <v>392969114.0573951</v>
      </c>
      <c r="Z91" s="4">
        <f>(H91+BA91/1000+T91*F91)*((FactorPrefPesos*X91)^AH91)</f>
        <v>392969114.05895513</v>
      </c>
      <c r="AA91" s="11">
        <f>Y91-AJ91</f>
        <v>0</v>
      </c>
      <c r="AB91" s="4">
        <f t="shared" si="25"/>
        <v>1.5600323677062988E-3</v>
      </c>
      <c r="AC91" s="1">
        <v>1</v>
      </c>
      <c r="AD91" s="1">
        <v>1.0099251808683583</v>
      </c>
      <c r="AE91" s="1">
        <v>0.33333333333333331</v>
      </c>
      <c r="AF91" s="1">
        <v>7.082066666666667</v>
      </c>
      <c r="AG91" s="1">
        <v>7.0124666666666666</v>
      </c>
      <c r="AH91" s="1">
        <v>1</v>
      </c>
      <c r="AI91" s="1">
        <v>0</v>
      </c>
      <c r="AJ91" s="1">
        <v>392969114.0573951</v>
      </c>
      <c r="AK91" s="1">
        <v>1</v>
      </c>
      <c r="AL91" s="1">
        <v>1</v>
      </c>
      <c r="AM91" s="2" t="s">
        <v>191</v>
      </c>
      <c r="AN91" s="2">
        <v>0</v>
      </c>
      <c r="AO91" s="1">
        <v>0</v>
      </c>
      <c r="AP91" s="1">
        <v>80</v>
      </c>
      <c r="AQ91" s="1">
        <v>1</v>
      </c>
      <c r="AR91" s="1">
        <v>1</v>
      </c>
      <c r="AS91" s="1">
        <v>1</v>
      </c>
      <c r="AT91" s="1">
        <v>1</v>
      </c>
      <c r="AU91" t="s">
        <v>32</v>
      </c>
      <c r="AV91" t="s">
        <v>59</v>
      </c>
      <c r="AW91" s="10">
        <f t="shared" si="26"/>
        <v>6.3726851854880806E-2</v>
      </c>
      <c r="AX91" s="3">
        <f t="shared" si="27"/>
        <v>1</v>
      </c>
      <c r="AY91" s="3">
        <f t="shared" si="28"/>
        <v>31</v>
      </c>
      <c r="AZ91" s="3">
        <f t="shared" si="29"/>
        <v>46</v>
      </c>
      <c r="BA91" s="3">
        <f t="shared" si="30"/>
        <v>1.5294444444444444</v>
      </c>
    </row>
    <row r="92" spans="1:53">
      <c r="A92" s="9" t="s">
        <v>192</v>
      </c>
      <c r="B92" s="1">
        <v>8</v>
      </c>
      <c r="C92" s="1">
        <v>393</v>
      </c>
      <c r="D92" s="1">
        <v>269</v>
      </c>
      <c r="E92" s="1">
        <v>0</v>
      </c>
      <c r="F92" s="1">
        <v>754803</v>
      </c>
      <c r="G92" s="1">
        <v>754803</v>
      </c>
      <c r="H92" s="1">
        <v>596084666.86152947</v>
      </c>
      <c r="I92" s="1">
        <v>0</v>
      </c>
      <c r="J92" s="1">
        <v>0</v>
      </c>
      <c r="K92" s="1">
        <v>1</v>
      </c>
      <c r="L92" s="1">
        <v>1</v>
      </c>
      <c r="M92" s="4" t="str">
        <f t="shared" si="18"/>
        <v>SIN</v>
      </c>
      <c r="N92" s="4" t="str">
        <f t="shared" si="19"/>
        <v>Noroeste</v>
      </c>
      <c r="O92" s="1"/>
      <c r="P92" s="1">
        <v>1</v>
      </c>
      <c r="Q92" s="1">
        <v>64</v>
      </c>
      <c r="R92" s="4" t="str">
        <f t="shared" si="20"/>
        <v>111</v>
      </c>
      <c r="S92" s="4">
        <f>IFERROR(VLOOKUP(R92, REgionOf!$A$2:$B$58, 2, FALSE), "")</f>
        <v>8.41</v>
      </c>
      <c r="T92" s="4">
        <f t="shared" si="17"/>
        <v>145.79660099999998</v>
      </c>
      <c r="U92" s="4">
        <f t="shared" si="21"/>
        <v>0.33333333333333331</v>
      </c>
      <c r="V92" s="4">
        <f t="shared" si="22"/>
        <v>7.082066666666667</v>
      </c>
      <c r="W92" s="4">
        <f t="shared" si="23"/>
        <v>7.0124666666666666</v>
      </c>
      <c r="X92" s="4">
        <f t="shared" si="24"/>
        <v>1.0099251808683583</v>
      </c>
      <c r="Y92" s="4">
        <f>(H92+T92*F92)*((FactorPrefPesos*X92)^AH92)</f>
        <v>720272278.9642123</v>
      </c>
      <c r="Z92" s="4">
        <f>(H92+BA92/1000+T92*F92)*((FactorPrefPesos*X92)^AH92)</f>
        <v>720272278.96577239</v>
      </c>
      <c r="AA92" s="11">
        <f>Y92-AJ92</f>
        <v>0</v>
      </c>
      <c r="AB92" s="4">
        <f t="shared" si="25"/>
        <v>1.5600919723510742E-3</v>
      </c>
      <c r="AC92" s="1">
        <v>1</v>
      </c>
      <c r="AD92" s="1">
        <v>1.0099251808683583</v>
      </c>
      <c r="AE92" s="1">
        <v>0.33333333333333331</v>
      </c>
      <c r="AF92" s="1">
        <v>7.082066666666667</v>
      </c>
      <c r="AG92" s="1">
        <v>7.0124666666666666</v>
      </c>
      <c r="AH92" s="1">
        <v>1</v>
      </c>
      <c r="AI92" s="1">
        <v>0</v>
      </c>
      <c r="AJ92" s="1">
        <v>720272278.9642123</v>
      </c>
      <c r="AK92" s="1">
        <v>1</v>
      </c>
      <c r="AL92" s="1">
        <v>1</v>
      </c>
      <c r="AM92" s="2" t="s">
        <v>192</v>
      </c>
      <c r="AN92" s="2">
        <v>0</v>
      </c>
      <c r="AO92" s="1">
        <v>0</v>
      </c>
      <c r="AP92" s="1">
        <v>80</v>
      </c>
      <c r="AQ92" s="1">
        <v>1</v>
      </c>
      <c r="AR92" s="1">
        <v>1</v>
      </c>
      <c r="AS92" s="1">
        <v>1</v>
      </c>
      <c r="AT92" s="1">
        <v>1</v>
      </c>
      <c r="AU92" t="s">
        <v>32</v>
      </c>
      <c r="AV92" t="s">
        <v>59</v>
      </c>
      <c r="AW92" s="10">
        <f t="shared" si="26"/>
        <v>6.3726851854880806E-2</v>
      </c>
      <c r="AX92" s="3">
        <f t="shared" si="27"/>
        <v>1</v>
      </c>
      <c r="AY92" s="3">
        <f t="shared" si="28"/>
        <v>31</v>
      </c>
      <c r="AZ92" s="3">
        <f t="shared" si="29"/>
        <v>46</v>
      </c>
      <c r="BA92" s="3">
        <f t="shared" si="30"/>
        <v>1.5294444444444444</v>
      </c>
    </row>
    <row r="93" spans="1:53">
      <c r="A93" s="9" t="s">
        <v>193</v>
      </c>
      <c r="B93" s="1">
        <v>9</v>
      </c>
      <c r="C93" s="1">
        <v>393</v>
      </c>
      <c r="D93" s="1">
        <v>180</v>
      </c>
      <c r="E93" s="1">
        <v>0</v>
      </c>
      <c r="F93" s="1">
        <v>498660</v>
      </c>
      <c r="G93" s="1">
        <v>498660</v>
      </c>
      <c r="H93" s="1">
        <v>393802859.79152942</v>
      </c>
      <c r="I93" s="1">
        <v>0</v>
      </c>
      <c r="J93" s="1">
        <v>0</v>
      </c>
      <c r="K93" s="1">
        <v>1</v>
      </c>
      <c r="L93" s="1">
        <v>1</v>
      </c>
      <c r="M93" s="4" t="str">
        <f t="shared" si="18"/>
        <v>SIN</v>
      </c>
      <c r="N93" s="4" t="str">
        <f t="shared" si="19"/>
        <v>Noroeste</v>
      </c>
      <c r="O93" s="1"/>
      <c r="P93" s="1">
        <v>1</v>
      </c>
      <c r="Q93" s="1">
        <v>64</v>
      </c>
      <c r="R93" s="4" t="str">
        <f t="shared" si="20"/>
        <v>111</v>
      </c>
      <c r="S93" s="4">
        <f>IFERROR(VLOOKUP(R93, REgionOf!$A$2:$B$58, 2, FALSE), "")</f>
        <v>8.41</v>
      </c>
      <c r="T93" s="4">
        <f t="shared" si="17"/>
        <v>145.79660099999998</v>
      </c>
      <c r="U93" s="4">
        <f t="shared" si="21"/>
        <v>0.33333333333333331</v>
      </c>
      <c r="V93" s="4">
        <f t="shared" si="22"/>
        <v>7.082066666666667</v>
      </c>
      <c r="W93" s="4">
        <f t="shared" si="23"/>
        <v>7.0124666666666666</v>
      </c>
      <c r="X93" s="4">
        <f t="shared" si="24"/>
        <v>1.0099251808683583</v>
      </c>
      <c r="Y93" s="4">
        <f>(H93+T93*F93)*((FactorPrefPesos*X93)^AH93)</f>
        <v>475847306.68848789</v>
      </c>
      <c r="Z93" s="4">
        <f>(H93+BA93/1000+T93*F93)*((FactorPrefPesos*X93)^AH93)</f>
        <v>475847306.69004798</v>
      </c>
      <c r="AA93" s="11">
        <f>Y93-AJ93</f>
        <v>0</v>
      </c>
      <c r="AB93" s="4">
        <f t="shared" si="25"/>
        <v>1.5599727630615234E-3</v>
      </c>
      <c r="AC93" s="1">
        <v>1</v>
      </c>
      <c r="AD93" s="1">
        <v>1.0099251808683583</v>
      </c>
      <c r="AE93" s="1">
        <v>0.33333333333333331</v>
      </c>
      <c r="AF93" s="1">
        <v>7.082066666666667</v>
      </c>
      <c r="AG93" s="1">
        <v>7.0124666666666666</v>
      </c>
      <c r="AH93" s="1">
        <v>1</v>
      </c>
      <c r="AI93" s="1">
        <v>0</v>
      </c>
      <c r="AJ93" s="1">
        <v>475847306.68848801</v>
      </c>
      <c r="AK93" s="1">
        <v>1</v>
      </c>
      <c r="AL93" s="1">
        <v>1</v>
      </c>
      <c r="AM93" s="2" t="s">
        <v>193</v>
      </c>
      <c r="AN93" s="2">
        <v>0</v>
      </c>
      <c r="AO93" s="1">
        <v>0</v>
      </c>
      <c r="AP93" s="1">
        <v>80</v>
      </c>
      <c r="AQ93" s="1">
        <v>1</v>
      </c>
      <c r="AR93" s="1">
        <v>1</v>
      </c>
      <c r="AS93" s="1">
        <v>1</v>
      </c>
      <c r="AT93" s="1">
        <v>1</v>
      </c>
      <c r="AU93" t="s">
        <v>32</v>
      </c>
      <c r="AV93" t="s">
        <v>59</v>
      </c>
      <c r="AW93" s="10">
        <f t="shared" si="26"/>
        <v>6.3726851854880806E-2</v>
      </c>
      <c r="AX93" s="3">
        <f t="shared" si="27"/>
        <v>1</v>
      </c>
      <c r="AY93" s="3">
        <f t="shared" si="28"/>
        <v>31</v>
      </c>
      <c r="AZ93" s="3">
        <f t="shared" si="29"/>
        <v>46</v>
      </c>
      <c r="BA93" s="3">
        <f t="shared" si="30"/>
        <v>1.5294444444444444</v>
      </c>
    </row>
    <row r="94" spans="1:53">
      <c r="A94" s="9" t="s">
        <v>194</v>
      </c>
      <c r="B94" s="1">
        <v>10</v>
      </c>
      <c r="C94" s="1">
        <v>393</v>
      </c>
      <c r="D94" s="1">
        <v>180</v>
      </c>
      <c r="E94" s="1">
        <v>0</v>
      </c>
      <c r="F94" s="1">
        <v>498660</v>
      </c>
      <c r="G94" s="1">
        <v>0</v>
      </c>
      <c r="H94" s="1">
        <v>211133618.80152944</v>
      </c>
      <c r="I94" s="1">
        <v>0</v>
      </c>
      <c r="J94" s="1">
        <v>0</v>
      </c>
      <c r="K94" s="1">
        <v>1</v>
      </c>
      <c r="L94" s="1">
        <v>1</v>
      </c>
      <c r="M94" s="4" t="str">
        <f t="shared" si="18"/>
        <v>SIN</v>
      </c>
      <c r="N94" s="4" t="str">
        <f t="shared" si="19"/>
        <v>Noroeste</v>
      </c>
      <c r="O94" s="1"/>
      <c r="P94" s="1">
        <v>1</v>
      </c>
      <c r="Q94" s="1">
        <v>64</v>
      </c>
      <c r="R94" s="4" t="str">
        <f t="shared" si="20"/>
        <v>111</v>
      </c>
      <c r="S94" s="4">
        <f>IFERROR(VLOOKUP(R94, REgionOf!$A$2:$B$58, 2, FALSE), "")</f>
        <v>8.41</v>
      </c>
      <c r="T94" s="4">
        <f t="shared" si="17"/>
        <v>145.79660099999998</v>
      </c>
      <c r="U94" s="4">
        <f t="shared" si="21"/>
        <v>0</v>
      </c>
      <c r="V94" s="4">
        <f t="shared" si="22"/>
        <v>6.8570000000000002</v>
      </c>
      <c r="W94" s="4">
        <f t="shared" si="23"/>
        <v>6.7916999999999996</v>
      </c>
      <c r="X94" s="4">
        <f t="shared" si="24"/>
        <v>1.0096146767377829</v>
      </c>
      <c r="Y94" s="4">
        <f>(H94+T94*F94)*((FactorPrefPesos*X94)^AH94)</f>
        <v>289431204.03414023</v>
      </c>
      <c r="Z94" s="4">
        <f>(H94+BA94/1000+T94*F94)*((FactorPrefPesos*X94)^AH94)</f>
        <v>289431204.03569984</v>
      </c>
      <c r="AA94" s="11">
        <f>Y94-AJ94</f>
        <v>0</v>
      </c>
      <c r="AB94" s="4">
        <f t="shared" si="25"/>
        <v>1.5596747398376465E-3</v>
      </c>
      <c r="AC94" s="1">
        <v>1</v>
      </c>
      <c r="AD94" s="1">
        <v>1.0096146767377829</v>
      </c>
      <c r="AE94" s="1">
        <v>0</v>
      </c>
      <c r="AF94" s="1">
        <v>6.8570000000000002</v>
      </c>
      <c r="AG94" s="1">
        <v>6.7916999999999996</v>
      </c>
      <c r="AH94" s="1">
        <v>1</v>
      </c>
      <c r="AI94" s="1">
        <v>0</v>
      </c>
      <c r="AJ94" s="1">
        <v>289431204.03414017</v>
      </c>
      <c r="AK94" s="1">
        <v>1</v>
      </c>
      <c r="AL94" s="1">
        <v>1</v>
      </c>
      <c r="AM94" s="2" t="s">
        <v>194</v>
      </c>
      <c r="AN94" s="2">
        <v>0</v>
      </c>
      <c r="AO94" s="1">
        <v>0</v>
      </c>
      <c r="AP94" s="1">
        <v>80</v>
      </c>
      <c r="AQ94" s="1">
        <v>1</v>
      </c>
      <c r="AR94" s="1">
        <v>1</v>
      </c>
      <c r="AS94" s="1">
        <v>1</v>
      </c>
      <c r="AT94" s="1">
        <v>1</v>
      </c>
      <c r="AU94" t="s">
        <v>32</v>
      </c>
      <c r="AV94" t="s">
        <v>59</v>
      </c>
      <c r="AW94" s="10">
        <f t="shared" si="26"/>
        <v>6.3726851854880806E-2</v>
      </c>
      <c r="AX94" s="3">
        <f t="shared" si="27"/>
        <v>1</v>
      </c>
      <c r="AY94" s="3">
        <f t="shared" si="28"/>
        <v>31</v>
      </c>
      <c r="AZ94" s="3">
        <f t="shared" si="29"/>
        <v>46</v>
      </c>
      <c r="BA94" s="3">
        <f t="shared" si="30"/>
        <v>1.5294444444444444</v>
      </c>
    </row>
    <row r="95" spans="1:53">
      <c r="A95" s="9" t="s">
        <v>195</v>
      </c>
      <c r="B95" s="1">
        <v>11</v>
      </c>
      <c r="C95" s="1">
        <v>393</v>
      </c>
      <c r="D95" s="1">
        <v>180</v>
      </c>
      <c r="E95" s="1">
        <v>0</v>
      </c>
      <c r="F95" s="1">
        <v>0</v>
      </c>
      <c r="G95" s="1">
        <v>498660</v>
      </c>
      <c r="H95" s="1">
        <v>193883780.26152945</v>
      </c>
      <c r="I95" s="1">
        <v>0</v>
      </c>
      <c r="J95" s="1">
        <v>0</v>
      </c>
      <c r="K95" s="1">
        <v>1</v>
      </c>
      <c r="L95" s="1">
        <v>1</v>
      </c>
      <c r="M95" s="4" t="str">
        <f t="shared" si="18"/>
        <v>SIN</v>
      </c>
      <c r="N95" s="4" t="str">
        <f t="shared" si="19"/>
        <v>Noroeste</v>
      </c>
      <c r="O95" s="1"/>
      <c r="P95" s="1">
        <v>1</v>
      </c>
      <c r="Q95" s="1">
        <v>64</v>
      </c>
      <c r="R95" s="4" t="str">
        <f t="shared" si="20"/>
        <v>111</v>
      </c>
      <c r="S95" s="4">
        <f>IFERROR(VLOOKUP(R95, REgionOf!$A$2:$B$58, 2, FALSE), "")</f>
        <v>8.41</v>
      </c>
      <c r="T95" s="4">
        <f t="shared" si="17"/>
        <v>145.79660099999998</v>
      </c>
      <c r="U95" s="4">
        <f t="shared" si="21"/>
        <v>1</v>
      </c>
      <c r="V95" s="4">
        <f t="shared" si="22"/>
        <v>7.5322000000000005</v>
      </c>
      <c r="W95" s="4">
        <f t="shared" si="23"/>
        <v>7.4539999999999997</v>
      </c>
      <c r="X95" s="4">
        <f t="shared" si="24"/>
        <v>1.0104910115374297</v>
      </c>
      <c r="Y95" s="4">
        <f>(H95+T95*F95)*((FactorPrefPesos*X95)^AH95)</f>
        <v>197876995.40954536</v>
      </c>
      <c r="Z95" s="4">
        <f>(H95+BA95/1000+T95*F95)*((FactorPrefPesos*X95)^AH95)</f>
        <v>197876995.41110632</v>
      </c>
      <c r="AA95" s="11">
        <f>Y95-AJ95</f>
        <v>0</v>
      </c>
      <c r="AB95" s="4">
        <f t="shared" si="25"/>
        <v>1.5609860420227051E-3</v>
      </c>
      <c r="AC95" s="1">
        <v>1</v>
      </c>
      <c r="AD95" s="1">
        <v>1.0104910115374295</v>
      </c>
      <c r="AE95" s="1">
        <v>1</v>
      </c>
      <c r="AF95" s="1">
        <v>7.5321999999999996</v>
      </c>
      <c r="AG95" s="1">
        <v>7.4539999999999997</v>
      </c>
      <c r="AH95" s="1">
        <v>1</v>
      </c>
      <c r="AI95" s="1">
        <v>0</v>
      </c>
      <c r="AJ95" s="1">
        <v>197876995.40954533</v>
      </c>
      <c r="AK95" s="1">
        <v>1</v>
      </c>
      <c r="AL95" s="1">
        <v>1</v>
      </c>
      <c r="AM95" s="2" t="s">
        <v>195</v>
      </c>
      <c r="AN95" s="2">
        <v>0</v>
      </c>
      <c r="AO95" s="1">
        <v>0</v>
      </c>
      <c r="AP95" s="1">
        <v>80</v>
      </c>
      <c r="AQ95" s="1">
        <v>1</v>
      </c>
      <c r="AR95" s="1">
        <v>1</v>
      </c>
      <c r="AS95" s="1">
        <v>1</v>
      </c>
      <c r="AT95" s="1">
        <v>1</v>
      </c>
      <c r="AU95" t="s">
        <v>32</v>
      </c>
      <c r="AV95" t="s">
        <v>59</v>
      </c>
      <c r="AW95" s="10">
        <f t="shared" si="26"/>
        <v>6.3726851854880806E-2</v>
      </c>
      <c r="AX95" s="3">
        <f t="shared" si="27"/>
        <v>1</v>
      </c>
      <c r="AY95" s="3">
        <f t="shared" si="28"/>
        <v>31</v>
      </c>
      <c r="AZ95" s="3">
        <f t="shared" si="29"/>
        <v>46</v>
      </c>
      <c r="BA95" s="3">
        <f t="shared" si="30"/>
        <v>1.5294444444444444</v>
      </c>
    </row>
    <row r="96" spans="1:53">
      <c r="A96" s="9" t="s">
        <v>196</v>
      </c>
      <c r="B96" s="1">
        <v>12</v>
      </c>
      <c r="C96" s="1">
        <v>393</v>
      </c>
      <c r="D96" s="1">
        <v>180</v>
      </c>
      <c r="E96" s="1">
        <v>0</v>
      </c>
      <c r="F96" s="1">
        <v>418022</v>
      </c>
      <c r="G96" s="1">
        <v>0</v>
      </c>
      <c r="H96" s="1">
        <v>212760022.78152946</v>
      </c>
      <c r="I96" s="1">
        <v>0</v>
      </c>
      <c r="J96" s="1">
        <v>0</v>
      </c>
      <c r="K96" s="1">
        <v>1</v>
      </c>
      <c r="L96" s="1">
        <v>1</v>
      </c>
      <c r="M96" s="4" t="str">
        <f t="shared" si="18"/>
        <v>SIN</v>
      </c>
      <c r="N96" s="4" t="str">
        <f t="shared" si="19"/>
        <v>Noroeste</v>
      </c>
      <c r="O96" s="1"/>
      <c r="P96" s="1">
        <v>1</v>
      </c>
      <c r="Q96" s="1">
        <v>64</v>
      </c>
      <c r="R96" s="4" t="str">
        <f t="shared" si="20"/>
        <v>111</v>
      </c>
      <c r="S96" s="4">
        <f>IFERROR(VLOOKUP(R96, REgionOf!$A$2:$B$58, 2, FALSE), "")</f>
        <v>8.41</v>
      </c>
      <c r="T96" s="4">
        <f t="shared" si="17"/>
        <v>145.79660099999998</v>
      </c>
      <c r="U96" s="4">
        <f t="shared" si="21"/>
        <v>0</v>
      </c>
      <c r="V96" s="4">
        <f t="shared" si="22"/>
        <v>6.8570000000000002</v>
      </c>
      <c r="W96" s="4">
        <f t="shared" si="23"/>
        <v>6.7916999999999996</v>
      </c>
      <c r="X96" s="4">
        <f t="shared" si="24"/>
        <v>1.0096146767377829</v>
      </c>
      <c r="Y96" s="4">
        <f>(H96+T96*F96)*((FactorPrefPesos*X96)^AH96)</f>
        <v>279101184.31296039</v>
      </c>
      <c r="Z96" s="4">
        <f>(H96+BA96/1000+T96*F96)*((FactorPrefPesos*X96)^AH96)</f>
        <v>279101184.31452</v>
      </c>
      <c r="AA96" s="11">
        <f>Y96-AJ96</f>
        <v>0</v>
      </c>
      <c r="AB96" s="4">
        <f t="shared" si="25"/>
        <v>1.5596151351928711E-3</v>
      </c>
      <c r="AC96" s="1">
        <v>1</v>
      </c>
      <c r="AD96" s="1">
        <v>1.0096146767377829</v>
      </c>
      <c r="AE96" s="1">
        <v>0</v>
      </c>
      <c r="AF96" s="1">
        <v>6.8570000000000002</v>
      </c>
      <c r="AG96" s="1">
        <v>6.7916999999999996</v>
      </c>
      <c r="AH96" s="1">
        <v>1</v>
      </c>
      <c r="AI96" s="1">
        <v>0</v>
      </c>
      <c r="AJ96" s="1">
        <v>279101184.31296039</v>
      </c>
      <c r="AK96" s="1">
        <v>1</v>
      </c>
      <c r="AL96" s="1">
        <v>1</v>
      </c>
      <c r="AM96" s="2" t="s">
        <v>196</v>
      </c>
      <c r="AN96" s="2">
        <v>0</v>
      </c>
      <c r="AO96" s="1">
        <v>0</v>
      </c>
      <c r="AP96" s="1">
        <v>80</v>
      </c>
      <c r="AQ96" s="1">
        <v>1</v>
      </c>
      <c r="AR96" s="1">
        <v>1</v>
      </c>
      <c r="AS96" s="1">
        <v>1</v>
      </c>
      <c r="AT96" s="1">
        <v>1</v>
      </c>
      <c r="AU96" t="s">
        <v>32</v>
      </c>
      <c r="AV96" t="s">
        <v>59</v>
      </c>
      <c r="AW96" s="10">
        <f t="shared" si="26"/>
        <v>6.3726851854880806E-2</v>
      </c>
      <c r="AX96" s="3">
        <f t="shared" si="27"/>
        <v>1</v>
      </c>
      <c r="AY96" s="3">
        <f t="shared" si="28"/>
        <v>31</v>
      </c>
      <c r="AZ96" s="3">
        <f t="shared" si="29"/>
        <v>46</v>
      </c>
      <c r="BA96" s="3">
        <f t="shared" si="30"/>
        <v>1.5294444444444444</v>
      </c>
    </row>
    <row r="97" spans="1:53">
      <c r="A97" s="9" t="s">
        <v>197</v>
      </c>
      <c r="B97" s="1">
        <v>13</v>
      </c>
      <c r="C97" s="1">
        <v>393</v>
      </c>
      <c r="D97" s="1">
        <v>150</v>
      </c>
      <c r="E97" s="1">
        <v>0</v>
      </c>
      <c r="F97" s="1">
        <v>0</v>
      </c>
      <c r="G97" s="1">
        <v>418022</v>
      </c>
      <c r="H97" s="1">
        <v>154158333.94152945</v>
      </c>
      <c r="I97" s="1">
        <v>0</v>
      </c>
      <c r="J97" s="1">
        <v>0</v>
      </c>
      <c r="K97" s="1">
        <v>1</v>
      </c>
      <c r="L97" s="1">
        <v>1</v>
      </c>
      <c r="M97" s="4" t="str">
        <f t="shared" si="18"/>
        <v>SIN</v>
      </c>
      <c r="N97" s="4" t="str">
        <f t="shared" si="19"/>
        <v>Noroeste</v>
      </c>
      <c r="O97" s="1"/>
      <c r="P97" s="1">
        <v>1</v>
      </c>
      <c r="Q97" s="1">
        <v>64</v>
      </c>
      <c r="R97" s="4" t="str">
        <f t="shared" si="20"/>
        <v>111</v>
      </c>
      <c r="S97" s="4">
        <f>IFERROR(VLOOKUP(R97, REgionOf!$A$2:$B$58, 2, FALSE), "")</f>
        <v>8.41</v>
      </c>
      <c r="T97" s="4">
        <f t="shared" si="17"/>
        <v>145.79660099999998</v>
      </c>
      <c r="U97" s="4">
        <f t="shared" si="21"/>
        <v>1</v>
      </c>
      <c r="V97" s="4">
        <f t="shared" si="22"/>
        <v>7.5322000000000005</v>
      </c>
      <c r="W97" s="4">
        <f t="shared" si="23"/>
        <v>7.4539999999999997</v>
      </c>
      <c r="X97" s="4">
        <f t="shared" si="24"/>
        <v>1.0104910115374297</v>
      </c>
      <c r="Y97" s="4">
        <f>(H97+T97*F97)*((FactorPrefPesos*X97)^AH97)</f>
        <v>157333366.90951598</v>
      </c>
      <c r="Z97" s="4">
        <f>(H97+BA97/1000+T97*F97)*((FactorPrefPesos*X97)^AH97)</f>
        <v>157333366.91107693</v>
      </c>
      <c r="AA97" s="11">
        <f>Y97-AJ97</f>
        <v>0</v>
      </c>
      <c r="AB97" s="4">
        <f t="shared" si="25"/>
        <v>1.5609860420227051E-3</v>
      </c>
      <c r="AC97" s="1">
        <v>1</v>
      </c>
      <c r="AD97" s="1">
        <v>1.0104910115374295</v>
      </c>
      <c r="AE97" s="1">
        <v>1</v>
      </c>
      <c r="AF97" s="1">
        <v>7.5321999999999996</v>
      </c>
      <c r="AG97" s="1">
        <v>7.4539999999999997</v>
      </c>
      <c r="AH97" s="1">
        <v>1</v>
      </c>
      <c r="AI97" s="1">
        <v>0</v>
      </c>
      <c r="AJ97" s="1">
        <v>157333366.90951595</v>
      </c>
      <c r="AK97" s="1">
        <v>1</v>
      </c>
      <c r="AL97" s="1">
        <v>1</v>
      </c>
      <c r="AM97" s="2" t="s">
        <v>197</v>
      </c>
      <c r="AN97" s="2">
        <v>0</v>
      </c>
      <c r="AO97" s="1">
        <v>0</v>
      </c>
      <c r="AP97" s="1">
        <v>80</v>
      </c>
      <c r="AQ97" s="1">
        <v>1</v>
      </c>
      <c r="AR97" s="1">
        <v>1</v>
      </c>
      <c r="AS97" s="1">
        <v>1</v>
      </c>
      <c r="AT97" s="1">
        <v>1</v>
      </c>
      <c r="AU97" t="s">
        <v>32</v>
      </c>
      <c r="AV97" t="s">
        <v>59</v>
      </c>
      <c r="AW97" s="10">
        <f t="shared" si="26"/>
        <v>6.3726851854880806E-2</v>
      </c>
      <c r="AX97" s="3">
        <f t="shared" si="27"/>
        <v>1</v>
      </c>
      <c r="AY97" s="3">
        <f t="shared" si="28"/>
        <v>31</v>
      </c>
      <c r="AZ97" s="3">
        <f t="shared" si="29"/>
        <v>46</v>
      </c>
      <c r="BA97" s="3">
        <f t="shared" si="30"/>
        <v>1.5294444444444444</v>
      </c>
    </row>
    <row r="98" spans="1:53">
      <c r="A98" s="9" t="s">
        <v>198</v>
      </c>
      <c r="B98" s="1">
        <v>14</v>
      </c>
      <c r="C98" s="1">
        <v>393</v>
      </c>
      <c r="D98" s="1">
        <v>120</v>
      </c>
      <c r="E98" s="1">
        <v>0</v>
      </c>
      <c r="F98" s="1">
        <v>332440</v>
      </c>
      <c r="G98" s="1">
        <v>0</v>
      </c>
      <c r="H98" s="1">
        <v>176737497.27152944</v>
      </c>
      <c r="I98" s="1">
        <v>0</v>
      </c>
      <c r="J98" s="1">
        <v>0</v>
      </c>
      <c r="K98" s="1">
        <v>1</v>
      </c>
      <c r="L98" s="1">
        <v>1</v>
      </c>
      <c r="M98" s="4" t="str">
        <f t="shared" si="18"/>
        <v>SIN</v>
      </c>
      <c r="N98" s="4" t="str">
        <f t="shared" si="19"/>
        <v>Noroeste</v>
      </c>
      <c r="O98" s="1"/>
      <c r="P98" s="1">
        <v>1</v>
      </c>
      <c r="Q98" s="1">
        <v>64</v>
      </c>
      <c r="R98" s="4" t="str">
        <f t="shared" si="20"/>
        <v>111</v>
      </c>
      <c r="S98" s="4">
        <f>IFERROR(VLOOKUP(R98, REgionOf!$A$2:$B$58, 2, FALSE), "")</f>
        <v>8.41</v>
      </c>
      <c r="T98" s="4">
        <f t="shared" si="17"/>
        <v>145.79660099999998</v>
      </c>
      <c r="U98" s="4">
        <f t="shared" si="21"/>
        <v>0</v>
      </c>
      <c r="V98" s="4">
        <f t="shared" si="22"/>
        <v>6.8570000000000002</v>
      </c>
      <c r="W98" s="4">
        <f t="shared" si="23"/>
        <v>6.7916999999999996</v>
      </c>
      <c r="X98" s="4">
        <f t="shared" si="24"/>
        <v>1.0096146767377829</v>
      </c>
      <c r="Y98" s="4">
        <f>(H98+T98*F98)*((FactorPrefPesos*X98)^AH98)</f>
        <v>229645117.377931</v>
      </c>
      <c r="Z98" s="4">
        <f>(H98+BA98/1000+T98*F98)*((FactorPrefPesos*X98)^AH98)</f>
        <v>229645117.37949061</v>
      </c>
      <c r="AA98" s="11">
        <f>Y98-AJ98</f>
        <v>0</v>
      </c>
      <c r="AB98" s="4">
        <f t="shared" si="25"/>
        <v>1.5596151351928711E-3</v>
      </c>
      <c r="AC98" s="1">
        <v>1</v>
      </c>
      <c r="AD98" s="1">
        <v>1.0096146767377829</v>
      </c>
      <c r="AE98" s="1">
        <v>0</v>
      </c>
      <c r="AF98" s="1">
        <v>6.8570000000000002</v>
      </c>
      <c r="AG98" s="1">
        <v>6.7916999999999996</v>
      </c>
      <c r="AH98" s="1">
        <v>1</v>
      </c>
      <c r="AI98" s="1">
        <v>0</v>
      </c>
      <c r="AJ98" s="1">
        <v>229645117.377931</v>
      </c>
      <c r="AK98" s="1">
        <v>1</v>
      </c>
      <c r="AL98" s="1">
        <v>1</v>
      </c>
      <c r="AM98" s="2" t="s">
        <v>198</v>
      </c>
      <c r="AN98" s="2">
        <v>0</v>
      </c>
      <c r="AO98" s="1">
        <v>0</v>
      </c>
      <c r="AP98" s="1">
        <v>80</v>
      </c>
      <c r="AQ98" s="1">
        <v>1</v>
      </c>
      <c r="AR98" s="1">
        <v>1</v>
      </c>
      <c r="AS98" s="1">
        <v>1</v>
      </c>
      <c r="AT98" s="1">
        <v>1</v>
      </c>
      <c r="AU98" t="s">
        <v>32</v>
      </c>
      <c r="AV98" t="s">
        <v>59</v>
      </c>
      <c r="AW98" s="10">
        <f t="shared" si="26"/>
        <v>6.3726851854880806E-2</v>
      </c>
      <c r="AX98" s="3">
        <f t="shared" si="27"/>
        <v>1</v>
      </c>
      <c r="AY98" s="3">
        <f t="shared" si="28"/>
        <v>31</v>
      </c>
      <c r="AZ98" s="3">
        <f t="shared" si="29"/>
        <v>46</v>
      </c>
      <c r="BA98" s="3">
        <f t="shared" si="30"/>
        <v>1.5294444444444444</v>
      </c>
    </row>
    <row r="99" spans="1:53">
      <c r="A99" s="9" t="s">
        <v>199</v>
      </c>
      <c r="B99" s="1">
        <v>15</v>
      </c>
      <c r="C99" s="1">
        <v>393</v>
      </c>
      <c r="D99" s="1">
        <v>120</v>
      </c>
      <c r="E99" s="1">
        <v>0</v>
      </c>
      <c r="F99" s="1">
        <v>0</v>
      </c>
      <c r="G99" s="1">
        <v>332440</v>
      </c>
      <c r="H99" s="1">
        <v>128057695.09152944</v>
      </c>
      <c r="I99" s="1">
        <v>0</v>
      </c>
      <c r="J99" s="1">
        <v>0</v>
      </c>
      <c r="K99" s="1">
        <v>1</v>
      </c>
      <c r="L99" s="1">
        <v>1</v>
      </c>
      <c r="M99" s="4" t="str">
        <f t="shared" si="18"/>
        <v>SIN</v>
      </c>
      <c r="N99" s="4" t="str">
        <f t="shared" ref="N99:N118" si="31">IF(L99=1,"Noroeste",IF(L99=2,"Peninsular",IF(L99=3,"Occidental",IF(L99=4,"Noreste",IF(L99=5,"Central",IF(L99=6, "Oriental",IF(L99=7,"Norte")))))))</f>
        <v>Noroeste</v>
      </c>
      <c r="O99" s="1"/>
      <c r="P99" s="1">
        <v>1</v>
      </c>
      <c r="Q99" s="1">
        <v>64</v>
      </c>
      <c r="R99" s="4" t="str">
        <f t="shared" si="20"/>
        <v>111</v>
      </c>
      <c r="S99" s="4">
        <f>IFERROR(VLOOKUP(R99, REgionOf!$A$2:$B$58, 2, FALSE), "")</f>
        <v>8.41</v>
      </c>
      <c r="T99" s="4">
        <f t="shared" si="17"/>
        <v>145.79660099999998</v>
      </c>
      <c r="U99" s="4">
        <f t="shared" si="21"/>
        <v>1</v>
      </c>
      <c r="V99" s="4">
        <f t="shared" si="22"/>
        <v>7.5322000000000005</v>
      </c>
      <c r="W99" s="4">
        <f t="shared" si="23"/>
        <v>7.4539999999999997</v>
      </c>
      <c r="X99" s="4">
        <f t="shared" si="24"/>
        <v>1.0104910115374297</v>
      </c>
      <c r="Y99" s="4">
        <f>(H99+T99*F99)*((FactorPrefPesos*X99)^AH99)</f>
        <v>130695161.34667325</v>
      </c>
      <c r="Z99" s="4">
        <f>(H99+BA99/1000+T99*F99)*((FactorPrefPesos*X99)^AH99)</f>
        <v>130695161.34823419</v>
      </c>
      <c r="AA99" s="11">
        <f>Y99-AJ99</f>
        <v>0</v>
      </c>
      <c r="AB99" s="4">
        <f t="shared" si="25"/>
        <v>1.5609562397003174E-3</v>
      </c>
      <c r="AC99" s="1">
        <v>1</v>
      </c>
      <c r="AD99" s="1">
        <v>1.0104910115374295</v>
      </c>
      <c r="AE99" s="1">
        <v>1</v>
      </c>
      <c r="AF99" s="1">
        <v>7.5321999999999996</v>
      </c>
      <c r="AG99" s="1">
        <v>7.4539999999999997</v>
      </c>
      <c r="AH99" s="1">
        <v>1</v>
      </c>
      <c r="AI99" s="1">
        <v>0</v>
      </c>
      <c r="AJ99" s="1">
        <v>130695161.34667324</v>
      </c>
      <c r="AK99" s="1">
        <v>1</v>
      </c>
      <c r="AL99" s="1">
        <v>1</v>
      </c>
      <c r="AM99" s="2" t="s">
        <v>199</v>
      </c>
      <c r="AN99" s="2">
        <v>0</v>
      </c>
      <c r="AO99" s="1">
        <v>0</v>
      </c>
      <c r="AP99" s="1">
        <v>80</v>
      </c>
      <c r="AQ99" s="1">
        <v>1</v>
      </c>
      <c r="AR99" s="1">
        <v>1</v>
      </c>
      <c r="AS99" s="1">
        <v>1</v>
      </c>
      <c r="AT99" s="1">
        <v>1</v>
      </c>
      <c r="AU99" t="s">
        <v>32</v>
      </c>
      <c r="AV99" t="s">
        <v>59</v>
      </c>
      <c r="AW99" s="10">
        <f t="shared" si="26"/>
        <v>6.3726851854880806E-2</v>
      </c>
      <c r="AX99" s="3">
        <f t="shared" si="27"/>
        <v>1</v>
      </c>
      <c r="AY99" s="3">
        <f t="shared" si="28"/>
        <v>31</v>
      </c>
      <c r="AZ99" s="3">
        <f t="shared" si="29"/>
        <v>46</v>
      </c>
      <c r="BA99" s="3">
        <f t="shared" si="30"/>
        <v>1.5294444444444444</v>
      </c>
    </row>
    <row r="100" spans="1:53">
      <c r="A100" s="9" t="s">
        <v>200</v>
      </c>
      <c r="B100" s="1">
        <v>16</v>
      </c>
      <c r="C100" s="1">
        <v>393</v>
      </c>
      <c r="D100" s="1">
        <v>90</v>
      </c>
      <c r="E100" s="1">
        <v>0</v>
      </c>
      <c r="F100" s="1">
        <v>249330</v>
      </c>
      <c r="G100" s="1">
        <v>0</v>
      </c>
      <c r="H100" s="1">
        <v>146285047.46152943</v>
      </c>
      <c r="I100" s="1">
        <v>0</v>
      </c>
      <c r="J100" s="1">
        <v>0</v>
      </c>
      <c r="K100" s="1">
        <v>1</v>
      </c>
      <c r="L100" s="1">
        <v>1</v>
      </c>
      <c r="M100" s="4" t="str">
        <f t="shared" si="18"/>
        <v>SIN</v>
      </c>
      <c r="N100" s="4" t="str">
        <f t="shared" si="31"/>
        <v>Noroeste</v>
      </c>
      <c r="O100" s="1"/>
      <c r="P100" s="1">
        <v>1</v>
      </c>
      <c r="Q100" s="1">
        <v>64</v>
      </c>
      <c r="R100" s="4" t="str">
        <f t="shared" si="20"/>
        <v>111</v>
      </c>
      <c r="S100" s="4">
        <f>IFERROR(VLOOKUP(R100, REgionOf!$A$2:$B$58, 2, FALSE), "")</f>
        <v>8.41</v>
      </c>
      <c r="T100" s="4">
        <f t="shared" si="17"/>
        <v>145.79660099999998</v>
      </c>
      <c r="U100" s="4">
        <f t="shared" si="21"/>
        <v>0</v>
      </c>
      <c r="V100" s="4">
        <f t="shared" si="22"/>
        <v>6.8570000000000002</v>
      </c>
      <c r="W100" s="4">
        <f t="shared" si="23"/>
        <v>6.7916999999999996</v>
      </c>
      <c r="X100" s="4">
        <f t="shared" si="24"/>
        <v>1.0096146767377829</v>
      </c>
      <c r="Y100" s="4">
        <f>(H100+T100*F100)*((FactorPrefPesos*X100)^AH100)</f>
        <v>186236430.08169165</v>
      </c>
      <c r="Z100" s="4">
        <f>(H100+BA100/1000+T100*F100)*((FactorPrefPesos*X100)^AH100)</f>
        <v>186236430.08325127</v>
      </c>
      <c r="AA100" s="11">
        <f>Y100-AJ100</f>
        <v>0</v>
      </c>
      <c r="AB100" s="4">
        <f t="shared" si="25"/>
        <v>1.5595853328704834E-3</v>
      </c>
      <c r="AC100" s="1">
        <v>1</v>
      </c>
      <c r="AD100" s="1">
        <v>1.0096146767377829</v>
      </c>
      <c r="AE100" s="1">
        <v>0</v>
      </c>
      <c r="AF100" s="1">
        <v>6.8570000000000002</v>
      </c>
      <c r="AG100" s="1">
        <v>6.7916999999999996</v>
      </c>
      <c r="AH100" s="1">
        <v>1</v>
      </c>
      <c r="AI100" s="1">
        <v>0</v>
      </c>
      <c r="AJ100" s="1">
        <v>186236430.08169168</v>
      </c>
      <c r="AK100" s="1">
        <v>1</v>
      </c>
      <c r="AL100" s="1">
        <v>1</v>
      </c>
      <c r="AM100" s="2" t="s">
        <v>200</v>
      </c>
      <c r="AN100" s="2">
        <v>0</v>
      </c>
      <c r="AO100" s="1">
        <v>0</v>
      </c>
      <c r="AP100" s="1">
        <v>80</v>
      </c>
      <c r="AQ100" s="1">
        <v>1</v>
      </c>
      <c r="AR100" s="1">
        <v>1</v>
      </c>
      <c r="AS100" s="1">
        <v>1</v>
      </c>
      <c r="AT100" s="1">
        <v>1</v>
      </c>
      <c r="AU100" t="s">
        <v>32</v>
      </c>
      <c r="AV100" t="s">
        <v>59</v>
      </c>
      <c r="AW100" s="10">
        <f t="shared" si="26"/>
        <v>6.3726851854880806E-2</v>
      </c>
      <c r="AX100" s="3">
        <f t="shared" si="27"/>
        <v>1</v>
      </c>
      <c r="AY100" s="3">
        <f t="shared" si="28"/>
        <v>31</v>
      </c>
      <c r="AZ100" s="3">
        <f t="shared" si="29"/>
        <v>46</v>
      </c>
      <c r="BA100" s="3">
        <f t="shared" si="30"/>
        <v>1.5294444444444444</v>
      </c>
    </row>
    <row r="101" spans="1:53">
      <c r="A101" s="9" t="s">
        <v>201</v>
      </c>
      <c r="B101" s="1">
        <v>17</v>
      </c>
      <c r="C101" s="1">
        <v>393</v>
      </c>
      <c r="D101" s="1">
        <v>90</v>
      </c>
      <c r="E101" s="1">
        <v>0</v>
      </c>
      <c r="F101" s="1">
        <v>0</v>
      </c>
      <c r="G101" s="1">
        <v>249330</v>
      </c>
      <c r="H101" s="1">
        <v>105779083.62152945</v>
      </c>
      <c r="I101" s="1">
        <v>0</v>
      </c>
      <c r="J101" s="1">
        <v>0</v>
      </c>
      <c r="K101" s="1">
        <v>1</v>
      </c>
      <c r="L101" s="1">
        <v>1</v>
      </c>
      <c r="M101" s="4" t="str">
        <f t="shared" si="18"/>
        <v>SIN</v>
      </c>
      <c r="N101" s="4" t="str">
        <f t="shared" si="31"/>
        <v>Noroeste</v>
      </c>
      <c r="O101" s="1"/>
      <c r="P101" s="1">
        <v>1</v>
      </c>
      <c r="Q101" s="1">
        <v>64</v>
      </c>
      <c r="R101" s="4" t="str">
        <f t="shared" si="20"/>
        <v>111</v>
      </c>
      <c r="S101" s="4">
        <f>IFERROR(VLOOKUP(R101, REgionOf!$A$2:$B$58, 2, FALSE), "")</f>
        <v>8.41</v>
      </c>
      <c r="T101" s="4">
        <f t="shared" si="17"/>
        <v>145.79660099999998</v>
      </c>
      <c r="U101" s="4">
        <f t="shared" si="21"/>
        <v>1</v>
      </c>
      <c r="V101" s="4">
        <f t="shared" si="22"/>
        <v>7.5322000000000005</v>
      </c>
      <c r="W101" s="4">
        <f t="shared" si="23"/>
        <v>7.4539999999999997</v>
      </c>
      <c r="X101" s="4">
        <f t="shared" si="24"/>
        <v>1.0104910115374297</v>
      </c>
      <c r="Y101" s="4">
        <f>(H101+T101*F101)*((FactorPrefPesos*X101)^AH101)</f>
        <v>107957701.34030387</v>
      </c>
      <c r="Z101" s="4">
        <f>(H101+BA101/1000+T101*F101)*((FactorPrefPesos*X101)^AH101)</f>
        <v>107957701.34186481</v>
      </c>
      <c r="AA101" s="11">
        <f>Y101-AJ101</f>
        <v>0</v>
      </c>
      <c r="AB101" s="4">
        <f t="shared" si="25"/>
        <v>1.5609562397003174E-3</v>
      </c>
      <c r="AC101" s="1">
        <v>1</v>
      </c>
      <c r="AD101" s="1">
        <v>1.0104910115374295</v>
      </c>
      <c r="AE101" s="1">
        <v>1</v>
      </c>
      <c r="AF101" s="1">
        <v>7.5321999999999996</v>
      </c>
      <c r="AG101" s="1">
        <v>7.4539999999999997</v>
      </c>
      <c r="AH101" s="1">
        <v>1</v>
      </c>
      <c r="AI101" s="1">
        <v>0</v>
      </c>
      <c r="AJ101" s="1">
        <v>107957701.34030385</v>
      </c>
      <c r="AK101" s="1">
        <v>1</v>
      </c>
      <c r="AL101" s="1">
        <v>1</v>
      </c>
      <c r="AM101" s="2" t="s">
        <v>201</v>
      </c>
      <c r="AN101" s="2">
        <v>0</v>
      </c>
      <c r="AO101" s="1">
        <v>0</v>
      </c>
      <c r="AP101" s="1">
        <v>80</v>
      </c>
      <c r="AQ101" s="1">
        <v>1</v>
      </c>
      <c r="AR101" s="1">
        <v>1</v>
      </c>
      <c r="AS101" s="1">
        <v>1</v>
      </c>
      <c r="AT101" s="1">
        <v>1</v>
      </c>
      <c r="AU101" t="s">
        <v>32</v>
      </c>
      <c r="AV101" t="s">
        <v>59</v>
      </c>
      <c r="AW101" s="10">
        <f t="shared" si="26"/>
        <v>6.3726851854880806E-2</v>
      </c>
      <c r="AX101" s="3">
        <f t="shared" si="27"/>
        <v>1</v>
      </c>
      <c r="AY101" s="3">
        <f t="shared" si="28"/>
        <v>31</v>
      </c>
      <c r="AZ101" s="3">
        <f t="shared" si="29"/>
        <v>46</v>
      </c>
      <c r="BA101" s="3">
        <f t="shared" si="30"/>
        <v>1.5294444444444444</v>
      </c>
    </row>
    <row r="102" spans="1:53">
      <c r="A102" s="9" t="s">
        <v>202</v>
      </c>
      <c r="B102" s="1">
        <v>18</v>
      </c>
      <c r="C102" s="1">
        <v>393</v>
      </c>
      <c r="D102" s="1">
        <v>269</v>
      </c>
      <c r="E102" s="1">
        <v>0</v>
      </c>
      <c r="F102" s="1">
        <v>754803</v>
      </c>
      <c r="G102" s="1">
        <v>0</v>
      </c>
      <c r="H102" s="1">
        <v>328676776.26152945</v>
      </c>
      <c r="I102" s="1">
        <v>0</v>
      </c>
      <c r="J102" s="1">
        <v>0</v>
      </c>
      <c r="K102" s="1">
        <v>1</v>
      </c>
      <c r="L102" s="1">
        <v>1</v>
      </c>
      <c r="M102" s="4" t="str">
        <f t="shared" si="18"/>
        <v>SIN</v>
      </c>
      <c r="N102" s="4" t="str">
        <f t="shared" si="31"/>
        <v>Noroeste</v>
      </c>
      <c r="O102" s="1"/>
      <c r="P102" s="1">
        <v>1</v>
      </c>
      <c r="Q102" s="1">
        <v>64</v>
      </c>
      <c r="R102" s="4" t="str">
        <f t="shared" si="20"/>
        <v>111</v>
      </c>
      <c r="S102" s="4">
        <f>IFERROR(VLOOKUP(R102, REgionOf!$A$2:$B$58, 2, FALSE), "")</f>
        <v>8.41</v>
      </c>
      <c r="T102" s="4">
        <f t="shared" si="17"/>
        <v>145.79660099999998</v>
      </c>
      <c r="U102" s="4">
        <f t="shared" si="21"/>
        <v>0</v>
      </c>
      <c r="V102" s="4">
        <f t="shared" si="22"/>
        <v>6.8570000000000002</v>
      </c>
      <c r="W102" s="4">
        <f t="shared" si="23"/>
        <v>6.7916999999999996</v>
      </c>
      <c r="X102" s="4">
        <f t="shared" si="24"/>
        <v>1.0096146767377829</v>
      </c>
      <c r="Y102" s="4">
        <f>(H102+T102*F102)*((FactorPrefPesos*X102)^AH102)</f>
        <v>447372109.03819019</v>
      </c>
      <c r="Z102" s="4">
        <f>(H102+BA102/1000+T102*F102)*((FactorPrefPesos*X102)^AH102)</f>
        <v>447372109.0397498</v>
      </c>
      <c r="AA102" s="11">
        <f>Y102-AJ102</f>
        <v>0</v>
      </c>
      <c r="AB102" s="4">
        <f t="shared" si="25"/>
        <v>1.5596151351928711E-3</v>
      </c>
      <c r="AC102" s="1">
        <v>1</v>
      </c>
      <c r="AD102" s="1">
        <v>1.0096146767377829</v>
      </c>
      <c r="AE102" s="1">
        <v>0</v>
      </c>
      <c r="AF102" s="1">
        <v>6.8570000000000002</v>
      </c>
      <c r="AG102" s="1">
        <v>6.7916999999999996</v>
      </c>
      <c r="AH102" s="1">
        <v>1</v>
      </c>
      <c r="AI102" s="1">
        <v>0</v>
      </c>
      <c r="AJ102" s="1">
        <v>447372109.03819019</v>
      </c>
      <c r="AK102" s="1">
        <v>1</v>
      </c>
      <c r="AL102" s="1">
        <v>1</v>
      </c>
      <c r="AM102" s="2" t="s">
        <v>202</v>
      </c>
      <c r="AN102" s="2">
        <v>0</v>
      </c>
      <c r="AO102" s="1">
        <v>0</v>
      </c>
      <c r="AP102" s="1">
        <v>80</v>
      </c>
      <c r="AQ102" s="1">
        <v>1</v>
      </c>
      <c r="AR102" s="1">
        <v>1</v>
      </c>
      <c r="AS102" s="1">
        <v>1</v>
      </c>
      <c r="AT102" s="1">
        <v>1</v>
      </c>
      <c r="AU102" t="s">
        <v>32</v>
      </c>
      <c r="AV102" t="s">
        <v>59</v>
      </c>
      <c r="AW102" s="10">
        <f t="shared" si="26"/>
        <v>6.3726851854880806E-2</v>
      </c>
      <c r="AX102" s="3">
        <f t="shared" si="27"/>
        <v>1</v>
      </c>
      <c r="AY102" s="3">
        <f t="shared" si="28"/>
        <v>31</v>
      </c>
      <c r="AZ102" s="3">
        <f t="shared" si="29"/>
        <v>46</v>
      </c>
      <c r="BA102" s="3">
        <f t="shared" si="30"/>
        <v>1.5294444444444444</v>
      </c>
    </row>
    <row r="103" spans="1:53">
      <c r="A103" s="9" t="s">
        <v>203</v>
      </c>
      <c r="B103" s="1">
        <v>19</v>
      </c>
      <c r="C103" s="1">
        <v>393</v>
      </c>
      <c r="D103" s="1">
        <v>269</v>
      </c>
      <c r="E103" s="1">
        <v>0</v>
      </c>
      <c r="F103" s="1">
        <v>0</v>
      </c>
      <c r="G103" s="1">
        <v>754803</v>
      </c>
      <c r="H103" s="1">
        <v>274589633.57152945</v>
      </c>
      <c r="I103" s="1">
        <v>0</v>
      </c>
      <c r="J103" s="1">
        <v>0</v>
      </c>
      <c r="K103" s="1">
        <v>1</v>
      </c>
      <c r="L103" s="1">
        <v>1</v>
      </c>
      <c r="M103" s="4" t="str">
        <f t="shared" si="18"/>
        <v>SIN</v>
      </c>
      <c r="N103" s="4" t="str">
        <f t="shared" si="31"/>
        <v>Noroeste</v>
      </c>
      <c r="O103" s="1"/>
      <c r="P103" s="1">
        <v>1</v>
      </c>
      <c r="Q103" s="1">
        <v>64</v>
      </c>
      <c r="R103" s="4" t="str">
        <f t="shared" si="20"/>
        <v>111</v>
      </c>
      <c r="S103" s="4">
        <f>IFERROR(VLOOKUP(R103, REgionOf!$A$2:$B$58, 2, FALSE), "")</f>
        <v>8.41</v>
      </c>
      <c r="T103" s="4">
        <f t="shared" si="17"/>
        <v>145.79660099999998</v>
      </c>
      <c r="U103" s="4">
        <f t="shared" si="21"/>
        <v>1</v>
      </c>
      <c r="V103" s="4">
        <f t="shared" si="22"/>
        <v>7.5322000000000005</v>
      </c>
      <c r="W103" s="4">
        <f t="shared" si="23"/>
        <v>7.4539999999999997</v>
      </c>
      <c r="X103" s="4">
        <f t="shared" si="24"/>
        <v>1.0104910115374297</v>
      </c>
      <c r="Y103" s="4">
        <f>(H103+T103*F103)*((FactorPrefPesos*X103)^AH103)</f>
        <v>280245060.15124083</v>
      </c>
      <c r="Z103" s="4">
        <f>(H103+BA103/1000+T103*F103)*((FactorPrefPesos*X103)^AH103)</f>
        <v>280245060.15280175</v>
      </c>
      <c r="AA103" s="11">
        <f>Y103-AJ103</f>
        <v>0</v>
      </c>
      <c r="AB103" s="4">
        <f t="shared" si="25"/>
        <v>1.5609860420227051E-3</v>
      </c>
      <c r="AC103" s="1">
        <v>1</v>
      </c>
      <c r="AD103" s="1">
        <v>1.0104910115374295</v>
      </c>
      <c r="AE103" s="1">
        <v>1</v>
      </c>
      <c r="AF103" s="1">
        <v>7.5321999999999996</v>
      </c>
      <c r="AG103" s="1">
        <v>7.4539999999999997</v>
      </c>
      <c r="AH103" s="1">
        <v>1</v>
      </c>
      <c r="AI103" s="1">
        <v>0</v>
      </c>
      <c r="AJ103" s="1">
        <v>280245060.15124077</v>
      </c>
      <c r="AK103" s="1">
        <v>1</v>
      </c>
      <c r="AL103" s="1">
        <v>1</v>
      </c>
      <c r="AM103" s="2" t="s">
        <v>203</v>
      </c>
      <c r="AN103" s="2">
        <v>0</v>
      </c>
      <c r="AO103" s="1">
        <v>0</v>
      </c>
      <c r="AP103" s="1">
        <v>80</v>
      </c>
      <c r="AQ103" s="1">
        <v>1</v>
      </c>
      <c r="AR103" s="1">
        <v>1</v>
      </c>
      <c r="AS103" s="1">
        <v>1</v>
      </c>
      <c r="AT103" s="1">
        <v>1</v>
      </c>
      <c r="AU103" t="s">
        <v>32</v>
      </c>
      <c r="AV103" t="s">
        <v>59</v>
      </c>
      <c r="AW103" s="10">
        <f t="shared" si="26"/>
        <v>6.3726851854880806E-2</v>
      </c>
      <c r="AX103" s="3">
        <f t="shared" si="27"/>
        <v>1</v>
      </c>
      <c r="AY103" s="3">
        <f t="shared" si="28"/>
        <v>31</v>
      </c>
      <c r="AZ103" s="3">
        <f t="shared" si="29"/>
        <v>46</v>
      </c>
      <c r="BA103" s="3">
        <f t="shared" si="30"/>
        <v>1.5294444444444444</v>
      </c>
    </row>
    <row r="104" spans="1:53">
      <c r="A104" s="9" t="s">
        <v>204</v>
      </c>
      <c r="B104" s="1">
        <v>20</v>
      </c>
      <c r="C104" s="1">
        <v>393</v>
      </c>
      <c r="D104" s="1">
        <v>138</v>
      </c>
      <c r="E104" s="1">
        <v>0</v>
      </c>
      <c r="F104" s="1">
        <v>386269</v>
      </c>
      <c r="G104" s="1">
        <v>0</v>
      </c>
      <c r="H104" s="1">
        <v>196937901.75152946</v>
      </c>
      <c r="I104" s="1">
        <v>0</v>
      </c>
      <c r="J104" s="1">
        <v>0</v>
      </c>
      <c r="K104" s="1">
        <v>1</v>
      </c>
      <c r="L104" s="1">
        <v>1</v>
      </c>
      <c r="M104" s="4" t="str">
        <f t="shared" si="18"/>
        <v>SIN</v>
      </c>
      <c r="N104" s="4" t="str">
        <f t="shared" si="31"/>
        <v>Noroeste</v>
      </c>
      <c r="O104" s="1"/>
      <c r="P104" s="1">
        <v>1</v>
      </c>
      <c r="Q104" s="1">
        <v>64</v>
      </c>
      <c r="R104" s="4" t="str">
        <f t="shared" si="20"/>
        <v>111</v>
      </c>
      <c r="S104" s="4">
        <f>IFERROR(VLOOKUP(R104, REgionOf!$A$2:$B$58, 2, FALSE), "")</f>
        <v>8.41</v>
      </c>
      <c r="T104" s="4">
        <f t="shared" si="17"/>
        <v>145.79660099999998</v>
      </c>
      <c r="U104" s="4">
        <f t="shared" si="21"/>
        <v>0</v>
      </c>
      <c r="V104" s="4">
        <f t="shared" si="22"/>
        <v>6.8570000000000002</v>
      </c>
      <c r="W104" s="4">
        <f t="shared" si="23"/>
        <v>6.7916999999999996</v>
      </c>
      <c r="X104" s="4">
        <f t="shared" si="24"/>
        <v>1.0096146767377829</v>
      </c>
      <c r="Y104" s="4">
        <f>(H104+T104*F104)*((FactorPrefPesos*X104)^AH104)</f>
        <v>258246465.92352325</v>
      </c>
      <c r="Z104" s="4">
        <f>(H104+BA104/1000+T104*F104)*((FactorPrefPesos*X104)^AH104)</f>
        <v>258246465.92508283</v>
      </c>
      <c r="AA104" s="11">
        <f>Y104-AJ104</f>
        <v>0</v>
      </c>
      <c r="AB104" s="4">
        <f t="shared" si="25"/>
        <v>1.5596449375152588E-3</v>
      </c>
      <c r="AC104" s="1">
        <v>1</v>
      </c>
      <c r="AD104" s="1">
        <v>1.0096146767377829</v>
      </c>
      <c r="AE104" s="1">
        <v>0</v>
      </c>
      <c r="AF104" s="1">
        <v>6.8570000000000002</v>
      </c>
      <c r="AG104" s="1">
        <v>6.7916999999999996</v>
      </c>
      <c r="AH104" s="1">
        <v>1</v>
      </c>
      <c r="AI104" s="1">
        <v>0</v>
      </c>
      <c r="AJ104" s="1">
        <v>258246465.92352319</v>
      </c>
      <c r="AK104" s="1">
        <v>1</v>
      </c>
      <c r="AL104" s="1">
        <v>1</v>
      </c>
      <c r="AM104" s="2" t="s">
        <v>204</v>
      </c>
      <c r="AN104" s="2">
        <v>0</v>
      </c>
      <c r="AO104" s="1">
        <v>0</v>
      </c>
      <c r="AP104" s="1">
        <v>80</v>
      </c>
      <c r="AQ104" s="1">
        <v>1</v>
      </c>
      <c r="AR104" s="1">
        <v>1</v>
      </c>
      <c r="AS104" s="1">
        <v>1</v>
      </c>
      <c r="AT104" s="1">
        <v>1</v>
      </c>
      <c r="AU104" t="s">
        <v>32</v>
      </c>
      <c r="AV104" t="s">
        <v>59</v>
      </c>
      <c r="AW104" s="10">
        <f t="shared" si="26"/>
        <v>6.3726851854880806E-2</v>
      </c>
      <c r="AX104" s="3">
        <f t="shared" si="27"/>
        <v>1</v>
      </c>
      <c r="AY104" s="3">
        <f t="shared" si="28"/>
        <v>31</v>
      </c>
      <c r="AZ104" s="3">
        <f t="shared" si="29"/>
        <v>46</v>
      </c>
      <c r="BA104" s="3">
        <f t="shared" si="30"/>
        <v>1.5294444444444444</v>
      </c>
    </row>
    <row r="105" spans="1:53">
      <c r="A105" s="9" t="s">
        <v>205</v>
      </c>
      <c r="B105" s="1">
        <v>21</v>
      </c>
      <c r="C105" s="1">
        <v>393</v>
      </c>
      <c r="D105" s="1">
        <v>138</v>
      </c>
      <c r="E105" s="1">
        <v>0</v>
      </c>
      <c r="F105" s="1">
        <v>0</v>
      </c>
      <c r="G105" s="1">
        <v>386269</v>
      </c>
      <c r="H105" s="1">
        <v>143656919.28152946</v>
      </c>
      <c r="I105" s="1">
        <v>0</v>
      </c>
      <c r="J105" s="1">
        <v>0</v>
      </c>
      <c r="K105" s="1">
        <v>1</v>
      </c>
      <c r="L105" s="1">
        <v>1</v>
      </c>
      <c r="M105" s="4" t="str">
        <f t="shared" si="18"/>
        <v>SIN</v>
      </c>
      <c r="N105" s="4" t="str">
        <f t="shared" si="31"/>
        <v>Noroeste</v>
      </c>
      <c r="O105" s="1"/>
      <c r="P105" s="1">
        <v>1</v>
      </c>
      <c r="Q105" s="1">
        <v>64</v>
      </c>
      <c r="R105" s="4" t="str">
        <f t="shared" si="20"/>
        <v>111</v>
      </c>
      <c r="S105" s="4">
        <f>IFERROR(VLOOKUP(R105, REgionOf!$A$2:$B$58, 2, FALSE), "")</f>
        <v>8.41</v>
      </c>
      <c r="T105" s="4">
        <f t="shared" si="17"/>
        <v>145.79660099999998</v>
      </c>
      <c r="U105" s="4">
        <f t="shared" si="21"/>
        <v>1</v>
      </c>
      <c r="V105" s="4">
        <f t="shared" si="22"/>
        <v>7.5322000000000005</v>
      </c>
      <c r="W105" s="4">
        <f t="shared" si="23"/>
        <v>7.4539999999999997</v>
      </c>
      <c r="X105" s="4">
        <f t="shared" si="24"/>
        <v>1.0104910115374297</v>
      </c>
      <c r="Y105" s="4">
        <f>(H105+T105*F105)*((FactorPrefPesos*X105)^AH105)</f>
        <v>146615665.93593502</v>
      </c>
      <c r="Z105" s="4">
        <f>(H105+BA105/1000+T105*F105)*((FactorPrefPesos*X105)^AH105)</f>
        <v>146615665.93749598</v>
      </c>
      <c r="AA105" s="11">
        <f>Y105-AJ105</f>
        <v>0</v>
      </c>
      <c r="AB105" s="4">
        <f t="shared" si="25"/>
        <v>1.5609860420227051E-3</v>
      </c>
      <c r="AC105" s="1">
        <v>1</v>
      </c>
      <c r="AD105" s="1">
        <v>1.0104910115374295</v>
      </c>
      <c r="AE105" s="1">
        <v>1</v>
      </c>
      <c r="AF105" s="1">
        <v>7.5321999999999996</v>
      </c>
      <c r="AG105" s="1">
        <v>7.4539999999999997</v>
      </c>
      <c r="AH105" s="1">
        <v>1</v>
      </c>
      <c r="AI105" s="1">
        <v>0</v>
      </c>
      <c r="AJ105" s="1">
        <v>146615665.93593499</v>
      </c>
      <c r="AK105" s="1">
        <v>1</v>
      </c>
      <c r="AL105" s="1">
        <v>1</v>
      </c>
      <c r="AM105" s="2" t="s">
        <v>205</v>
      </c>
      <c r="AN105" s="2">
        <v>0</v>
      </c>
      <c r="AO105" s="1">
        <v>0</v>
      </c>
      <c r="AP105" s="1">
        <v>80</v>
      </c>
      <c r="AQ105" s="1">
        <v>1</v>
      </c>
      <c r="AR105" s="1">
        <v>1</v>
      </c>
      <c r="AS105" s="1">
        <v>1</v>
      </c>
      <c r="AT105" s="1">
        <v>1</v>
      </c>
      <c r="AU105" t="s">
        <v>32</v>
      </c>
      <c r="AV105" t="s">
        <v>59</v>
      </c>
      <c r="AW105" s="10">
        <f t="shared" si="26"/>
        <v>6.3726851854880806E-2</v>
      </c>
      <c r="AX105" s="3">
        <f t="shared" si="27"/>
        <v>1</v>
      </c>
      <c r="AY105" s="3">
        <f t="shared" si="28"/>
        <v>31</v>
      </c>
      <c r="AZ105" s="3">
        <f t="shared" si="29"/>
        <v>46</v>
      </c>
      <c r="BA105" s="3">
        <f t="shared" si="30"/>
        <v>1.5294444444444444</v>
      </c>
    </row>
    <row r="106" spans="1:53">
      <c r="A106" s="9" t="s">
        <v>206</v>
      </c>
      <c r="B106" s="1">
        <v>22</v>
      </c>
      <c r="C106" s="1">
        <v>393</v>
      </c>
      <c r="D106" s="1">
        <v>131</v>
      </c>
      <c r="E106" s="1">
        <v>0</v>
      </c>
      <c r="F106" s="1">
        <v>368534</v>
      </c>
      <c r="G106" s="1">
        <v>0</v>
      </c>
      <c r="H106" s="1">
        <v>189803006.59152946</v>
      </c>
      <c r="I106" s="1">
        <v>0</v>
      </c>
      <c r="J106" s="1">
        <v>0</v>
      </c>
      <c r="K106" s="1">
        <v>1</v>
      </c>
      <c r="L106" s="1">
        <v>1</v>
      </c>
      <c r="M106" s="4" t="str">
        <f t="shared" si="18"/>
        <v>SIN</v>
      </c>
      <c r="N106" s="4" t="str">
        <f t="shared" si="31"/>
        <v>Noroeste</v>
      </c>
      <c r="O106" s="1"/>
      <c r="P106" s="1">
        <v>1</v>
      </c>
      <c r="Q106" s="1">
        <v>64</v>
      </c>
      <c r="R106" s="4" t="str">
        <f t="shared" si="20"/>
        <v>111</v>
      </c>
      <c r="S106" s="4">
        <f>IFERROR(VLOOKUP(R106, REgionOf!$A$2:$B$58, 2, FALSE), "")</f>
        <v>8.41</v>
      </c>
      <c r="T106" s="4">
        <f t="shared" si="17"/>
        <v>145.79660099999998</v>
      </c>
      <c r="U106" s="4">
        <f t="shared" si="21"/>
        <v>0</v>
      </c>
      <c r="V106" s="4">
        <f t="shared" si="22"/>
        <v>6.8570000000000002</v>
      </c>
      <c r="W106" s="4">
        <f t="shared" si="23"/>
        <v>6.7916999999999996</v>
      </c>
      <c r="X106" s="4">
        <f t="shared" si="24"/>
        <v>1.0096146767377829</v>
      </c>
      <c r="Y106" s="4">
        <f>(H106+T106*F106)*((FactorPrefPesos*X106)^AH106)</f>
        <v>248334267.05563584</v>
      </c>
      <c r="Z106" s="4">
        <f>(H106+BA106/1000+T106*F106)*((FactorPrefPesos*X106)^AH106)</f>
        <v>248334267.05719545</v>
      </c>
      <c r="AA106" s="11">
        <f>Y106-AJ106</f>
        <v>0</v>
      </c>
      <c r="AB106" s="4">
        <f t="shared" si="25"/>
        <v>1.5596449375152588E-3</v>
      </c>
      <c r="AC106" s="1">
        <v>1</v>
      </c>
      <c r="AD106" s="1">
        <v>1.0096146767377829</v>
      </c>
      <c r="AE106" s="1">
        <v>0</v>
      </c>
      <c r="AF106" s="1">
        <v>6.8570000000000002</v>
      </c>
      <c r="AG106" s="1">
        <v>6.7916999999999996</v>
      </c>
      <c r="AH106" s="1">
        <v>1</v>
      </c>
      <c r="AI106" s="1">
        <v>0</v>
      </c>
      <c r="AJ106" s="1">
        <v>248334267.05563581</v>
      </c>
      <c r="AK106" s="1">
        <v>1</v>
      </c>
      <c r="AL106" s="1">
        <v>1</v>
      </c>
      <c r="AM106" s="2" t="s">
        <v>206</v>
      </c>
      <c r="AN106" s="2">
        <v>0</v>
      </c>
      <c r="AO106" s="1">
        <v>0</v>
      </c>
      <c r="AP106" s="1">
        <v>80</v>
      </c>
      <c r="AQ106" s="1">
        <v>1</v>
      </c>
      <c r="AR106" s="1">
        <v>1</v>
      </c>
      <c r="AS106" s="1">
        <v>1</v>
      </c>
      <c r="AT106" s="1">
        <v>1</v>
      </c>
      <c r="AU106" t="s">
        <v>32</v>
      </c>
      <c r="AV106" t="s">
        <v>59</v>
      </c>
      <c r="AW106" s="10">
        <f t="shared" si="26"/>
        <v>6.3726851854880806E-2</v>
      </c>
      <c r="AX106" s="3">
        <f t="shared" si="27"/>
        <v>1</v>
      </c>
      <c r="AY106" s="3">
        <f t="shared" si="28"/>
        <v>31</v>
      </c>
      <c r="AZ106" s="3">
        <f t="shared" si="29"/>
        <v>46</v>
      </c>
      <c r="BA106" s="3">
        <f t="shared" si="30"/>
        <v>1.5294444444444444</v>
      </c>
    </row>
    <row r="107" spans="1:53">
      <c r="A107" s="9" t="s">
        <v>207</v>
      </c>
      <c r="B107" s="1">
        <v>23</v>
      </c>
      <c r="C107" s="1">
        <v>393</v>
      </c>
      <c r="D107" s="1">
        <v>131</v>
      </c>
      <c r="E107" s="1">
        <v>0</v>
      </c>
      <c r="F107" s="1">
        <v>0</v>
      </c>
      <c r="G107" s="1">
        <v>368534</v>
      </c>
      <c r="H107" s="1">
        <v>138214098.26152945</v>
      </c>
      <c r="I107" s="1">
        <v>0</v>
      </c>
      <c r="J107" s="1">
        <v>0</v>
      </c>
      <c r="K107" s="1">
        <v>1</v>
      </c>
      <c r="L107" s="1">
        <v>1</v>
      </c>
      <c r="M107" s="4" t="str">
        <f t="shared" si="18"/>
        <v>SIN</v>
      </c>
      <c r="N107" s="4" t="str">
        <f t="shared" si="31"/>
        <v>Noroeste</v>
      </c>
      <c r="O107" s="1"/>
      <c r="P107" s="1">
        <v>1</v>
      </c>
      <c r="Q107" s="1">
        <v>64</v>
      </c>
      <c r="R107" s="4" t="str">
        <f t="shared" si="20"/>
        <v>111</v>
      </c>
      <c r="S107" s="4">
        <f>IFERROR(VLOOKUP(R107, REgionOf!$A$2:$B$58, 2, FALSE), "")</f>
        <v>8.41</v>
      </c>
      <c r="T107" s="4">
        <f t="shared" si="17"/>
        <v>145.79660099999998</v>
      </c>
      <c r="U107" s="4">
        <f t="shared" si="21"/>
        <v>1</v>
      </c>
      <c r="V107" s="4">
        <f t="shared" si="22"/>
        <v>7.5322000000000005</v>
      </c>
      <c r="W107" s="4">
        <f t="shared" si="23"/>
        <v>7.4539999999999997</v>
      </c>
      <c r="X107" s="4">
        <f t="shared" si="24"/>
        <v>1.0104910115374297</v>
      </c>
      <c r="Y107" s="4">
        <f>(H107+T107*F107)*((FactorPrefPesos*X107)^AH107)</f>
        <v>141060745.00063685</v>
      </c>
      <c r="Z107" s="4">
        <f>(H107+BA107/1000+T107*F107)*((FactorPrefPesos*X107)^AH107)</f>
        <v>141060745.0021978</v>
      </c>
      <c r="AA107" s="11">
        <f>Y107-AJ107</f>
        <v>0</v>
      </c>
      <c r="AB107" s="4">
        <f t="shared" si="25"/>
        <v>1.5609562397003174E-3</v>
      </c>
      <c r="AC107" s="1">
        <v>1</v>
      </c>
      <c r="AD107" s="1">
        <v>1.0104910115374295</v>
      </c>
      <c r="AE107" s="1">
        <v>1</v>
      </c>
      <c r="AF107" s="1">
        <v>7.5321999999999996</v>
      </c>
      <c r="AG107" s="1">
        <v>7.4539999999999997</v>
      </c>
      <c r="AH107" s="1">
        <v>1</v>
      </c>
      <c r="AI107" s="1">
        <v>0</v>
      </c>
      <c r="AJ107" s="1">
        <v>141060745.00063685</v>
      </c>
      <c r="AK107" s="1">
        <v>1</v>
      </c>
      <c r="AL107" s="1">
        <v>1</v>
      </c>
      <c r="AM107" s="2" t="s">
        <v>207</v>
      </c>
      <c r="AN107" s="2">
        <v>0</v>
      </c>
      <c r="AO107" s="1">
        <v>0</v>
      </c>
      <c r="AP107" s="1">
        <v>80</v>
      </c>
      <c r="AQ107" s="1">
        <v>1</v>
      </c>
      <c r="AR107" s="1">
        <v>1</v>
      </c>
      <c r="AS107" s="1">
        <v>1</v>
      </c>
      <c r="AT107" s="1">
        <v>1</v>
      </c>
      <c r="AU107" t="s">
        <v>32</v>
      </c>
      <c r="AV107" t="s">
        <v>59</v>
      </c>
      <c r="AW107" s="10">
        <f t="shared" si="26"/>
        <v>6.3726851854880806E-2</v>
      </c>
      <c r="AX107" s="3">
        <f t="shared" si="27"/>
        <v>1</v>
      </c>
      <c r="AY107" s="3">
        <f t="shared" si="28"/>
        <v>31</v>
      </c>
      <c r="AZ107" s="3">
        <f t="shared" si="29"/>
        <v>46</v>
      </c>
      <c r="BA107" s="3">
        <f t="shared" si="30"/>
        <v>1.5294444444444444</v>
      </c>
    </row>
    <row r="108" spans="1:53">
      <c r="A108" s="9" t="s">
        <v>208</v>
      </c>
      <c r="B108" s="1">
        <v>24</v>
      </c>
      <c r="C108" s="1">
        <v>393</v>
      </c>
      <c r="D108" s="1">
        <v>269</v>
      </c>
      <c r="E108" s="1">
        <v>0</v>
      </c>
      <c r="F108" s="1">
        <v>754803</v>
      </c>
      <c r="G108" s="1">
        <v>0</v>
      </c>
      <c r="H108" s="1">
        <v>325710256.03152943</v>
      </c>
      <c r="I108" s="1">
        <v>0</v>
      </c>
      <c r="J108" s="1">
        <v>0</v>
      </c>
      <c r="K108" s="1">
        <v>1</v>
      </c>
      <c r="L108" s="1">
        <v>1</v>
      </c>
      <c r="M108" s="4" t="str">
        <f t="shared" si="18"/>
        <v>SIN</v>
      </c>
      <c r="N108" s="4" t="str">
        <f t="shared" si="31"/>
        <v>Noroeste</v>
      </c>
      <c r="O108" s="1"/>
      <c r="P108" s="1">
        <v>1</v>
      </c>
      <c r="Q108" s="1">
        <v>64</v>
      </c>
      <c r="R108" s="4" t="str">
        <f t="shared" si="20"/>
        <v>111</v>
      </c>
      <c r="S108" s="4">
        <f>IFERROR(VLOOKUP(R108, REgionOf!$A$2:$B$58, 2, FALSE), "")</f>
        <v>8.41</v>
      </c>
      <c r="T108" s="4">
        <f t="shared" si="17"/>
        <v>145.79660099999998</v>
      </c>
      <c r="U108" s="4">
        <f t="shared" si="21"/>
        <v>0</v>
      </c>
      <c r="V108" s="4">
        <f t="shared" si="22"/>
        <v>6.8570000000000002</v>
      </c>
      <c r="W108" s="4">
        <f t="shared" si="23"/>
        <v>6.7916999999999996</v>
      </c>
      <c r="X108" s="4">
        <f t="shared" si="24"/>
        <v>1.0096146767377829</v>
      </c>
      <c r="Y108" s="4">
        <f>(H108+T108*F108)*((FactorPrefPesos*X108)^AH108)</f>
        <v>444347116.25151217</v>
      </c>
      <c r="Z108" s="4">
        <f>(H108+BA108/1000+T108*F108)*((FactorPrefPesos*X108)^AH108)</f>
        <v>444347116.25307178</v>
      </c>
      <c r="AA108" s="11">
        <f>Y108-AJ108</f>
        <v>0</v>
      </c>
      <c r="AB108" s="4">
        <f t="shared" si="25"/>
        <v>1.5596151351928711E-3</v>
      </c>
      <c r="AC108" s="1">
        <v>1</v>
      </c>
      <c r="AD108" s="1">
        <v>1.0096146767377829</v>
      </c>
      <c r="AE108" s="1">
        <v>0</v>
      </c>
      <c r="AF108" s="1">
        <v>6.8570000000000002</v>
      </c>
      <c r="AG108" s="1">
        <v>6.7916999999999996</v>
      </c>
      <c r="AH108" s="1">
        <v>1</v>
      </c>
      <c r="AI108" s="1">
        <v>0</v>
      </c>
      <c r="AJ108" s="1">
        <v>444347116.25151217</v>
      </c>
      <c r="AK108" s="1">
        <v>1</v>
      </c>
      <c r="AL108" s="1">
        <v>1</v>
      </c>
      <c r="AM108" s="2" t="s">
        <v>208</v>
      </c>
      <c r="AN108" s="2">
        <v>0</v>
      </c>
      <c r="AO108" s="1">
        <v>0</v>
      </c>
      <c r="AP108" s="1">
        <v>80</v>
      </c>
      <c r="AQ108" s="1">
        <v>1</v>
      </c>
      <c r="AR108" s="1">
        <v>1</v>
      </c>
      <c r="AS108" s="1">
        <v>1</v>
      </c>
      <c r="AT108" s="1">
        <v>1</v>
      </c>
      <c r="AU108" t="s">
        <v>32</v>
      </c>
      <c r="AV108" t="s">
        <v>59</v>
      </c>
      <c r="AW108" s="10">
        <f t="shared" si="26"/>
        <v>6.3726851854880806E-2</v>
      </c>
      <c r="AX108" s="3">
        <f t="shared" si="27"/>
        <v>1</v>
      </c>
      <c r="AY108" s="3">
        <f t="shared" si="28"/>
        <v>31</v>
      </c>
      <c r="AZ108" s="3">
        <f t="shared" si="29"/>
        <v>46</v>
      </c>
      <c r="BA108" s="3">
        <f t="shared" si="30"/>
        <v>1.5294444444444444</v>
      </c>
    </row>
    <row r="109" spans="1:53">
      <c r="A109" s="9" t="s">
        <v>209</v>
      </c>
      <c r="B109" s="1">
        <v>25</v>
      </c>
      <c r="C109" s="1">
        <v>393</v>
      </c>
      <c r="D109" s="1">
        <v>269</v>
      </c>
      <c r="E109" s="1">
        <v>0</v>
      </c>
      <c r="F109" s="1">
        <v>0</v>
      </c>
      <c r="G109" s="1">
        <v>754803</v>
      </c>
      <c r="H109" s="1">
        <v>261756319.25152946</v>
      </c>
      <c r="I109" s="1">
        <v>0</v>
      </c>
      <c r="J109" s="1">
        <v>0</v>
      </c>
      <c r="K109" s="1">
        <v>1</v>
      </c>
      <c r="L109" s="1">
        <v>1</v>
      </c>
      <c r="M109" s="4" t="str">
        <f t="shared" si="18"/>
        <v>SIN</v>
      </c>
      <c r="N109" s="4" t="str">
        <f t="shared" si="31"/>
        <v>Noroeste</v>
      </c>
      <c r="O109" s="1"/>
      <c r="P109" s="1">
        <v>1</v>
      </c>
      <c r="Q109" s="1">
        <v>64</v>
      </c>
      <c r="R109" s="4" t="str">
        <f t="shared" si="20"/>
        <v>111</v>
      </c>
      <c r="S109" s="4">
        <f>IFERROR(VLOOKUP(R109, REgionOf!$A$2:$B$58, 2, FALSE), "")</f>
        <v>8.41</v>
      </c>
      <c r="T109" s="4">
        <f t="shared" si="17"/>
        <v>145.79660099999998</v>
      </c>
      <c r="U109" s="4">
        <f t="shared" si="21"/>
        <v>1</v>
      </c>
      <c r="V109" s="4">
        <f t="shared" si="22"/>
        <v>7.5322000000000005</v>
      </c>
      <c r="W109" s="4">
        <f t="shared" si="23"/>
        <v>7.4539999999999997</v>
      </c>
      <c r="X109" s="4">
        <f t="shared" si="24"/>
        <v>1.0104910115374297</v>
      </c>
      <c r="Y109" s="4">
        <f>(H109+T109*F109)*((FactorPrefPesos*X109)^AH109)</f>
        <v>267147431.89496031</v>
      </c>
      <c r="Z109" s="4">
        <f>(H109+BA109/1000+T109*F109)*((FactorPrefPesos*X109)^AH109)</f>
        <v>267147431.89652127</v>
      </c>
      <c r="AA109" s="11">
        <f>Y109-AJ109</f>
        <v>0</v>
      </c>
      <c r="AB109" s="4">
        <f t="shared" si="25"/>
        <v>1.5610158443450928E-3</v>
      </c>
      <c r="AC109" s="1">
        <v>1</v>
      </c>
      <c r="AD109" s="1">
        <v>1.0104910115374295</v>
      </c>
      <c r="AE109" s="1">
        <v>1</v>
      </c>
      <c r="AF109" s="1">
        <v>7.5321999999999996</v>
      </c>
      <c r="AG109" s="1">
        <v>7.4539999999999997</v>
      </c>
      <c r="AH109" s="1">
        <v>1</v>
      </c>
      <c r="AI109" s="1">
        <v>0</v>
      </c>
      <c r="AJ109" s="1">
        <v>267147431.89496025</v>
      </c>
      <c r="AK109" s="1">
        <v>1</v>
      </c>
      <c r="AL109" s="1">
        <v>1</v>
      </c>
      <c r="AM109" s="2" t="s">
        <v>209</v>
      </c>
      <c r="AN109" s="2">
        <v>0</v>
      </c>
      <c r="AO109" s="1">
        <v>0</v>
      </c>
      <c r="AP109" s="1">
        <v>80</v>
      </c>
      <c r="AQ109" s="1">
        <v>1</v>
      </c>
      <c r="AR109" s="1">
        <v>1</v>
      </c>
      <c r="AS109" s="1">
        <v>1</v>
      </c>
      <c r="AT109" s="1">
        <v>1</v>
      </c>
      <c r="AU109" t="s">
        <v>32</v>
      </c>
      <c r="AV109" t="s">
        <v>59</v>
      </c>
      <c r="AW109" s="10">
        <f t="shared" si="26"/>
        <v>6.3726851854880806E-2</v>
      </c>
      <c r="AX109" s="3">
        <f t="shared" si="27"/>
        <v>1</v>
      </c>
      <c r="AY109" s="3">
        <f t="shared" si="28"/>
        <v>31</v>
      </c>
      <c r="AZ109" s="3">
        <f t="shared" si="29"/>
        <v>46</v>
      </c>
      <c r="BA109" s="3">
        <f t="shared" si="30"/>
        <v>1.5294444444444444</v>
      </c>
    </row>
    <row r="110" spans="1:53">
      <c r="A110" s="9" t="s">
        <v>210</v>
      </c>
      <c r="B110" s="1">
        <v>26</v>
      </c>
      <c r="C110" s="1">
        <v>393</v>
      </c>
      <c r="D110" s="1">
        <v>180</v>
      </c>
      <c r="E110" s="1">
        <v>0</v>
      </c>
      <c r="F110" s="1">
        <v>498660</v>
      </c>
      <c r="G110" s="1">
        <v>0</v>
      </c>
      <c r="H110" s="1">
        <v>215180220.90152943</v>
      </c>
      <c r="I110" s="1">
        <v>0</v>
      </c>
      <c r="J110" s="1">
        <v>0</v>
      </c>
      <c r="K110" s="1">
        <v>1</v>
      </c>
      <c r="L110" s="1">
        <v>1</v>
      </c>
      <c r="M110" s="4" t="str">
        <f t="shared" si="18"/>
        <v>SIN</v>
      </c>
      <c r="N110" s="4" t="str">
        <f t="shared" si="31"/>
        <v>Noroeste</v>
      </c>
      <c r="O110" s="1"/>
      <c r="P110" s="1">
        <v>1</v>
      </c>
      <c r="Q110" s="1">
        <v>64</v>
      </c>
      <c r="R110" s="4" t="str">
        <f t="shared" si="20"/>
        <v>111</v>
      </c>
      <c r="S110" s="4">
        <f>IFERROR(VLOOKUP(R110, REgionOf!$A$2:$B$58, 2, FALSE), "")</f>
        <v>8.41</v>
      </c>
      <c r="T110" s="4">
        <f t="shared" si="17"/>
        <v>145.79660099999998</v>
      </c>
      <c r="U110" s="4">
        <f t="shared" si="21"/>
        <v>0</v>
      </c>
      <c r="V110" s="4">
        <f t="shared" si="22"/>
        <v>6.8570000000000002</v>
      </c>
      <c r="W110" s="4">
        <f t="shared" si="23"/>
        <v>6.7916999999999996</v>
      </c>
      <c r="X110" s="4">
        <f t="shared" si="24"/>
        <v>1.0096146767377829</v>
      </c>
      <c r="Y110" s="4">
        <f>(H110+T110*F110)*((FactorPrefPesos*X110)^AH110)</f>
        <v>293557567.99392891</v>
      </c>
      <c r="Z110" s="4">
        <f>(H110+BA110/1000+T110*F110)*((FactorPrefPesos*X110)^AH110)</f>
        <v>293557567.99548846</v>
      </c>
      <c r="AA110" s="11">
        <f>Y110-AJ110</f>
        <v>0</v>
      </c>
      <c r="AB110" s="4">
        <f t="shared" si="25"/>
        <v>1.5595555305480957E-3</v>
      </c>
      <c r="AC110" s="1">
        <v>1</v>
      </c>
      <c r="AD110" s="1">
        <v>1.0096146767377829</v>
      </c>
      <c r="AE110" s="1">
        <v>0</v>
      </c>
      <c r="AF110" s="1">
        <v>6.8570000000000002</v>
      </c>
      <c r="AG110" s="1">
        <v>6.7916999999999996</v>
      </c>
      <c r="AH110" s="1">
        <v>1</v>
      </c>
      <c r="AI110" s="1">
        <v>0</v>
      </c>
      <c r="AJ110" s="1">
        <v>293557567.99392891</v>
      </c>
      <c r="AK110" s="1">
        <v>1</v>
      </c>
      <c r="AL110" s="1">
        <v>1</v>
      </c>
      <c r="AM110" s="2" t="s">
        <v>210</v>
      </c>
      <c r="AN110" s="2">
        <v>0</v>
      </c>
      <c r="AO110" s="1">
        <v>0</v>
      </c>
      <c r="AP110" s="1">
        <v>80</v>
      </c>
      <c r="AQ110" s="1">
        <v>1</v>
      </c>
      <c r="AR110" s="1">
        <v>1</v>
      </c>
      <c r="AS110" s="1">
        <v>1</v>
      </c>
      <c r="AT110" s="1">
        <v>1</v>
      </c>
      <c r="AU110" t="s">
        <v>32</v>
      </c>
      <c r="AV110" t="s">
        <v>59</v>
      </c>
      <c r="AW110" s="10">
        <f t="shared" si="26"/>
        <v>6.3726851854880806E-2</v>
      </c>
      <c r="AX110" s="3">
        <f t="shared" si="27"/>
        <v>1</v>
      </c>
      <c r="AY110" s="3">
        <f t="shared" si="28"/>
        <v>31</v>
      </c>
      <c r="AZ110" s="3">
        <f t="shared" si="29"/>
        <v>46</v>
      </c>
      <c r="BA110" s="3">
        <f t="shared" si="30"/>
        <v>1.5294444444444444</v>
      </c>
    </row>
    <row r="111" spans="1:53">
      <c r="A111" s="9" t="s">
        <v>211</v>
      </c>
      <c r="B111" s="1">
        <v>27</v>
      </c>
      <c r="C111" s="1">
        <v>393</v>
      </c>
      <c r="D111" s="1">
        <v>180</v>
      </c>
      <c r="E111" s="1">
        <v>0</v>
      </c>
      <c r="F111" s="1">
        <v>0</v>
      </c>
      <c r="G111" s="1">
        <v>498660</v>
      </c>
      <c r="H111" s="1">
        <v>172929103.57152945</v>
      </c>
      <c r="I111" s="1">
        <v>0</v>
      </c>
      <c r="J111" s="1">
        <v>0</v>
      </c>
      <c r="K111" s="1">
        <v>1</v>
      </c>
      <c r="L111" s="1">
        <v>1</v>
      </c>
      <c r="M111" s="4" t="str">
        <f t="shared" si="18"/>
        <v>SIN</v>
      </c>
      <c r="N111" s="4" t="str">
        <f t="shared" si="31"/>
        <v>Noroeste</v>
      </c>
      <c r="O111" s="1"/>
      <c r="P111" s="1">
        <v>1</v>
      </c>
      <c r="Q111" s="1">
        <v>64</v>
      </c>
      <c r="R111" s="4" t="str">
        <f t="shared" si="20"/>
        <v>111</v>
      </c>
      <c r="S111" s="4">
        <f>IFERROR(VLOOKUP(R111, REgionOf!$A$2:$B$58, 2, FALSE), "")</f>
        <v>8.41</v>
      </c>
      <c r="T111" s="4">
        <f t="shared" si="17"/>
        <v>145.79660099999998</v>
      </c>
      <c r="U111" s="4">
        <f t="shared" si="21"/>
        <v>1</v>
      </c>
      <c r="V111" s="4">
        <f t="shared" si="22"/>
        <v>7.5322000000000005</v>
      </c>
      <c r="W111" s="4">
        <f t="shared" si="23"/>
        <v>7.4539999999999997</v>
      </c>
      <c r="X111" s="4">
        <f t="shared" si="24"/>
        <v>1.0104910115374297</v>
      </c>
      <c r="Y111" s="4">
        <f>(H111+T111*F111)*((FactorPrefPesos*X111)^AH111)</f>
        <v>176490737.84017831</v>
      </c>
      <c r="Z111" s="4">
        <f>(H111+BA111/1000+T111*F111)*((FactorPrefPesos*X111)^AH111)</f>
        <v>176490737.84173924</v>
      </c>
      <c r="AA111" s="11">
        <f>Y111-AJ111</f>
        <v>0</v>
      </c>
      <c r="AB111" s="4">
        <f t="shared" si="25"/>
        <v>1.5609562397003174E-3</v>
      </c>
      <c r="AC111" s="1">
        <v>1</v>
      </c>
      <c r="AD111" s="1">
        <v>1.0104910115374295</v>
      </c>
      <c r="AE111" s="1">
        <v>1</v>
      </c>
      <c r="AF111" s="1">
        <v>7.5321999999999996</v>
      </c>
      <c r="AG111" s="1">
        <v>7.4539999999999997</v>
      </c>
      <c r="AH111" s="1">
        <v>1</v>
      </c>
      <c r="AI111" s="1">
        <v>0</v>
      </c>
      <c r="AJ111" s="1">
        <v>176490737.84017828</v>
      </c>
      <c r="AK111" s="1">
        <v>1</v>
      </c>
      <c r="AL111" s="1">
        <v>1</v>
      </c>
      <c r="AM111" s="2" t="s">
        <v>211</v>
      </c>
      <c r="AN111" s="2">
        <v>0</v>
      </c>
      <c r="AO111" s="1">
        <v>0</v>
      </c>
      <c r="AP111" s="1">
        <v>80</v>
      </c>
      <c r="AQ111" s="1">
        <v>1</v>
      </c>
      <c r="AR111" s="1">
        <v>1</v>
      </c>
      <c r="AS111" s="1">
        <v>1</v>
      </c>
      <c r="AT111" s="1">
        <v>1</v>
      </c>
      <c r="AU111" t="s">
        <v>32</v>
      </c>
      <c r="AV111" t="s">
        <v>59</v>
      </c>
      <c r="AW111" s="10">
        <f t="shared" si="26"/>
        <v>6.3726851854880806E-2</v>
      </c>
      <c r="AX111" s="3">
        <f t="shared" si="27"/>
        <v>1</v>
      </c>
      <c r="AY111" s="3">
        <f t="shared" si="28"/>
        <v>31</v>
      </c>
      <c r="AZ111" s="3">
        <f t="shared" si="29"/>
        <v>46</v>
      </c>
      <c r="BA111" s="3">
        <f t="shared" si="30"/>
        <v>1.5294444444444444</v>
      </c>
    </row>
    <row r="112" spans="1:53">
      <c r="A112" s="9" t="s">
        <v>212</v>
      </c>
      <c r="B112" s="1">
        <v>14</v>
      </c>
      <c r="C112" s="1">
        <v>17</v>
      </c>
      <c r="D112" s="1">
        <v>96</v>
      </c>
      <c r="E112" s="1">
        <v>0</v>
      </c>
      <c r="F112" s="1">
        <v>261533</v>
      </c>
      <c r="G112" s="1">
        <v>261533</v>
      </c>
      <c r="H112" s="1">
        <v>298926456.1205253</v>
      </c>
      <c r="I112" s="1">
        <v>0</v>
      </c>
      <c r="J112" s="1">
        <v>0</v>
      </c>
      <c r="K112" s="1">
        <v>1</v>
      </c>
      <c r="L112" s="1">
        <v>4</v>
      </c>
      <c r="M112" s="4" t="str">
        <f t="shared" si="18"/>
        <v>SIN</v>
      </c>
      <c r="N112" s="4" t="str">
        <f t="shared" si="31"/>
        <v>Noreste</v>
      </c>
      <c r="O112" s="1"/>
      <c r="P112" s="1">
        <v>6</v>
      </c>
      <c r="Q112" s="1">
        <v>52</v>
      </c>
      <c r="R112" s="4" t="str">
        <f t="shared" si="20"/>
        <v>146</v>
      </c>
      <c r="S112" s="4">
        <f>IFERROR(VLOOKUP(R112, REgionOf!$A$2:$B$58, 2, FALSE), "")</f>
        <v>4.33</v>
      </c>
      <c r="T112" s="4">
        <f t="shared" si="17"/>
        <v>75.065312999999989</v>
      </c>
      <c r="U112" s="4">
        <f t="shared" si="21"/>
        <v>0.33333333333333331</v>
      </c>
      <c r="V112" s="4">
        <f t="shared" si="22"/>
        <v>7.082066666666667</v>
      </c>
      <c r="W112" s="4">
        <f t="shared" si="23"/>
        <v>7.0124666666666666</v>
      </c>
      <c r="X112" s="4">
        <f t="shared" si="24"/>
        <v>1.0099251808683583</v>
      </c>
      <c r="Y112" s="4">
        <f>(H112+T112*F112)*((FactorPrefPesos*X112)^AH112)</f>
        <v>324937466.11511928</v>
      </c>
      <c r="Z112" s="4">
        <f>(H112+BA112/1000+T112*F112)*((FactorPrefPesos*X112)^AH112)</f>
        <v>324937466.11565506</v>
      </c>
      <c r="AA112" s="11">
        <f>Y112-AJ112</f>
        <v>0</v>
      </c>
      <c r="AB112" s="4">
        <f t="shared" si="25"/>
        <v>5.3578615188598633E-4</v>
      </c>
      <c r="AC112" s="1">
        <v>1</v>
      </c>
      <c r="AD112" s="1">
        <v>1.0099251808683583</v>
      </c>
      <c r="AE112" s="1">
        <v>0.33333333333333331</v>
      </c>
      <c r="AF112" s="1">
        <v>7.082066666666667</v>
      </c>
      <c r="AG112" s="1">
        <v>7.0124666666666666</v>
      </c>
      <c r="AH112" s="1">
        <v>1</v>
      </c>
      <c r="AI112" s="1">
        <v>0</v>
      </c>
      <c r="AJ112" s="1">
        <v>324937466.11511928</v>
      </c>
      <c r="AK112" s="1">
        <v>1</v>
      </c>
      <c r="AL112" s="1">
        <v>1</v>
      </c>
      <c r="AM112" s="2" t="s">
        <v>212</v>
      </c>
      <c r="AN112" s="2">
        <v>0</v>
      </c>
      <c r="AO112" s="1">
        <v>0</v>
      </c>
      <c r="AP112" t="s">
        <v>31</v>
      </c>
      <c r="AQ112" t="s">
        <v>31</v>
      </c>
      <c r="AR112" t="s">
        <v>31</v>
      </c>
      <c r="AS112" t="s">
        <v>31</v>
      </c>
      <c r="AT112" s="1">
        <v>4</v>
      </c>
      <c r="AU112" t="s">
        <v>32</v>
      </c>
      <c r="AV112" t="s">
        <v>60</v>
      </c>
      <c r="AW112" s="10">
        <f t="shared" si="26"/>
        <v>2.1886574075324461E-2</v>
      </c>
      <c r="AX112" s="3">
        <f t="shared" si="27"/>
        <v>0</v>
      </c>
      <c r="AY112" s="3">
        <f t="shared" si="28"/>
        <v>31</v>
      </c>
      <c r="AZ112" s="3">
        <f t="shared" si="29"/>
        <v>31</v>
      </c>
      <c r="BA112" s="3">
        <f t="shared" si="30"/>
        <v>0.52527777777777784</v>
      </c>
    </row>
    <row r="113" spans="1:53">
      <c r="A113" s="9" t="s">
        <v>213</v>
      </c>
      <c r="B113" s="1">
        <v>15</v>
      </c>
      <c r="C113" s="1">
        <v>17</v>
      </c>
      <c r="D113" s="1">
        <v>96</v>
      </c>
      <c r="E113" s="1">
        <v>0</v>
      </c>
      <c r="F113" s="1">
        <v>261533</v>
      </c>
      <c r="G113" s="1">
        <v>0</v>
      </c>
      <c r="H113" s="1">
        <v>198937282.04052529</v>
      </c>
      <c r="I113" s="1">
        <v>0</v>
      </c>
      <c r="J113" s="1">
        <v>0</v>
      </c>
      <c r="K113" s="1">
        <v>1</v>
      </c>
      <c r="L113" s="1">
        <v>4</v>
      </c>
      <c r="M113" s="4" t="str">
        <f t="shared" si="18"/>
        <v>SIN</v>
      </c>
      <c r="N113" s="4" t="str">
        <f t="shared" si="31"/>
        <v>Noreste</v>
      </c>
      <c r="O113" s="1"/>
      <c r="P113" s="1">
        <v>6</v>
      </c>
      <c r="Q113" s="1">
        <v>52</v>
      </c>
      <c r="R113" s="4" t="str">
        <f t="shared" si="20"/>
        <v>146</v>
      </c>
      <c r="S113" s="4">
        <f>IFERROR(VLOOKUP(R113, REgionOf!$A$2:$B$58, 2, FALSE), "")</f>
        <v>4.33</v>
      </c>
      <c r="T113" s="4">
        <f t="shared" si="17"/>
        <v>75.065312999999989</v>
      </c>
      <c r="U113" s="4">
        <f t="shared" si="21"/>
        <v>0</v>
      </c>
      <c r="V113" s="4">
        <f t="shared" si="22"/>
        <v>6.8570000000000002</v>
      </c>
      <c r="W113" s="4">
        <f t="shared" si="23"/>
        <v>6.7916999999999996</v>
      </c>
      <c r="X113" s="4">
        <f t="shared" si="24"/>
        <v>1.0096146767377829</v>
      </c>
      <c r="Y113" s="4">
        <f>(H113+T113*F113)*((FactorPrefPesos*X113)^AH113)</f>
        <v>222877520.20106152</v>
      </c>
      <c r="Z113" s="4">
        <f>(H113+BA113/1000+T113*F113)*((FactorPrefPesos*X113)^AH113)</f>
        <v>222877520.20159712</v>
      </c>
      <c r="AA113" s="11">
        <f>Y113-AJ113</f>
        <v>0</v>
      </c>
      <c r="AB113" s="4">
        <f t="shared" si="25"/>
        <v>5.3563714027404785E-4</v>
      </c>
      <c r="AC113" s="1">
        <v>1</v>
      </c>
      <c r="AD113" s="1">
        <v>1.0096146767377829</v>
      </c>
      <c r="AE113" s="1">
        <v>0</v>
      </c>
      <c r="AF113" s="1">
        <v>6.8570000000000002</v>
      </c>
      <c r="AG113" s="1">
        <v>6.7916999999999996</v>
      </c>
      <c r="AH113" s="1">
        <v>1</v>
      </c>
      <c r="AI113" s="1">
        <v>0</v>
      </c>
      <c r="AJ113" s="1">
        <v>222877520.20106149</v>
      </c>
      <c r="AK113" s="1">
        <v>1</v>
      </c>
      <c r="AL113" s="1">
        <v>1</v>
      </c>
      <c r="AM113" s="2" t="s">
        <v>213</v>
      </c>
      <c r="AN113" s="2">
        <v>0</v>
      </c>
      <c r="AO113" s="1">
        <v>0</v>
      </c>
      <c r="AP113" t="s">
        <v>31</v>
      </c>
      <c r="AQ113" t="s">
        <v>31</v>
      </c>
      <c r="AR113" t="s">
        <v>31</v>
      </c>
      <c r="AS113" t="s">
        <v>31</v>
      </c>
      <c r="AT113" s="1">
        <v>4</v>
      </c>
      <c r="AU113" t="s">
        <v>32</v>
      </c>
      <c r="AV113" t="s">
        <v>60</v>
      </c>
      <c r="AW113" s="10">
        <f t="shared" si="26"/>
        <v>2.1886574075324461E-2</v>
      </c>
      <c r="AX113" s="3">
        <f t="shared" si="27"/>
        <v>0</v>
      </c>
      <c r="AY113" s="3">
        <f t="shared" si="28"/>
        <v>31</v>
      </c>
      <c r="AZ113" s="3">
        <f t="shared" si="29"/>
        <v>31</v>
      </c>
      <c r="BA113" s="3">
        <f t="shared" si="30"/>
        <v>0.52527777777777784</v>
      </c>
    </row>
    <row r="114" spans="1:53">
      <c r="A114" s="9" t="s">
        <v>214</v>
      </c>
      <c r="B114" s="1">
        <v>16</v>
      </c>
      <c r="C114" s="1">
        <v>17</v>
      </c>
      <c r="D114" s="1">
        <v>96</v>
      </c>
      <c r="E114" s="1">
        <v>0</v>
      </c>
      <c r="F114" s="1">
        <v>0</v>
      </c>
      <c r="G114" s="1">
        <v>261533</v>
      </c>
      <c r="H114" s="1">
        <v>99988945.490525275</v>
      </c>
      <c r="I114" s="1">
        <v>0</v>
      </c>
      <c r="J114" s="1">
        <v>0</v>
      </c>
      <c r="K114" s="1">
        <v>1</v>
      </c>
      <c r="L114" s="1">
        <v>4</v>
      </c>
      <c r="M114" s="4" t="str">
        <f t="shared" si="18"/>
        <v>SIN</v>
      </c>
      <c r="N114" s="4" t="str">
        <f t="shared" si="31"/>
        <v>Noreste</v>
      </c>
      <c r="O114" s="1"/>
      <c r="P114" s="1">
        <v>6</v>
      </c>
      <c r="Q114" s="1">
        <v>52</v>
      </c>
      <c r="R114" s="4" t="str">
        <f t="shared" si="20"/>
        <v>146</v>
      </c>
      <c r="S114" s="4">
        <f>IFERROR(VLOOKUP(R114, REgionOf!$A$2:$B$58, 2, FALSE), "")</f>
        <v>4.33</v>
      </c>
      <c r="T114" s="4">
        <f t="shared" si="17"/>
        <v>75.065312999999989</v>
      </c>
      <c r="U114" s="4">
        <f t="shared" si="21"/>
        <v>1</v>
      </c>
      <c r="V114" s="4">
        <f t="shared" si="22"/>
        <v>7.5322000000000005</v>
      </c>
      <c r="W114" s="4">
        <f t="shared" si="23"/>
        <v>7.4539999999999997</v>
      </c>
      <c r="X114" s="4">
        <f t="shared" si="24"/>
        <v>1.0104910115374297</v>
      </c>
      <c r="Y114" s="4">
        <f>(H114+T114*F114)*((FactorPrefPesos*X114)^AH114)</f>
        <v>102048309.97799462</v>
      </c>
      <c r="Z114" s="4">
        <f>(H114+BA114/1000+T114*F114)*((FactorPrefPesos*X114)^AH114)</f>
        <v>102048309.97853072</v>
      </c>
      <c r="AA114" s="11">
        <f>Y114-AJ114</f>
        <v>0</v>
      </c>
      <c r="AB114" s="4">
        <f t="shared" si="25"/>
        <v>5.3611397743225098E-4</v>
      </c>
      <c r="AC114" s="1">
        <v>1</v>
      </c>
      <c r="AD114" s="1">
        <v>1.0104910115374295</v>
      </c>
      <c r="AE114" s="1">
        <v>1</v>
      </c>
      <c r="AF114" s="1">
        <v>7.5321999999999996</v>
      </c>
      <c r="AG114" s="1">
        <v>7.4539999999999997</v>
      </c>
      <c r="AH114" s="1">
        <v>1</v>
      </c>
      <c r="AI114" s="1">
        <v>0</v>
      </c>
      <c r="AJ114" s="1">
        <v>102048309.97799461</v>
      </c>
      <c r="AK114" s="1">
        <v>1</v>
      </c>
      <c r="AL114" s="1">
        <v>1</v>
      </c>
      <c r="AM114" s="2" t="s">
        <v>214</v>
      </c>
      <c r="AN114" s="2">
        <v>0</v>
      </c>
      <c r="AO114" s="1">
        <v>0</v>
      </c>
      <c r="AP114" t="s">
        <v>31</v>
      </c>
      <c r="AQ114" t="s">
        <v>31</v>
      </c>
      <c r="AR114" t="s">
        <v>31</v>
      </c>
      <c r="AS114" t="s">
        <v>31</v>
      </c>
      <c r="AT114" s="1">
        <v>4</v>
      </c>
      <c r="AU114" t="s">
        <v>32</v>
      </c>
      <c r="AV114" t="s">
        <v>60</v>
      </c>
      <c r="AW114" s="10">
        <f t="shared" si="26"/>
        <v>2.1886574075324461E-2</v>
      </c>
      <c r="AX114" s="3">
        <f t="shared" si="27"/>
        <v>0</v>
      </c>
      <c r="AY114" s="3">
        <f t="shared" si="28"/>
        <v>31</v>
      </c>
      <c r="AZ114" s="3">
        <f t="shared" si="29"/>
        <v>31</v>
      </c>
      <c r="BA114" s="3">
        <f t="shared" si="30"/>
        <v>0.52527777777777784</v>
      </c>
    </row>
    <row r="115" spans="1:53">
      <c r="A115" s="9" t="s">
        <v>215</v>
      </c>
      <c r="B115" s="1">
        <v>1</v>
      </c>
      <c r="C115" s="1">
        <v>177</v>
      </c>
      <c r="D115" s="1">
        <v>15</v>
      </c>
      <c r="E115" s="1">
        <v>0</v>
      </c>
      <c r="F115" s="1">
        <v>41500</v>
      </c>
      <c r="G115" s="1">
        <v>41500</v>
      </c>
      <c r="H115" s="1">
        <v>34747775.700249441</v>
      </c>
      <c r="I115" s="1">
        <v>0</v>
      </c>
      <c r="J115" s="1">
        <v>0</v>
      </c>
      <c r="K115" s="1">
        <v>1</v>
      </c>
      <c r="L115" s="1">
        <v>3</v>
      </c>
      <c r="M115" s="4" t="str">
        <f t="shared" si="18"/>
        <v>SIN</v>
      </c>
      <c r="N115" s="4" t="str">
        <f t="shared" si="31"/>
        <v>Occidental</v>
      </c>
      <c r="O115" s="1"/>
      <c r="P115" s="1">
        <v>3</v>
      </c>
      <c r="Q115" s="1">
        <v>19</v>
      </c>
      <c r="R115" s="4" t="str">
        <f t="shared" si="20"/>
        <v>133</v>
      </c>
      <c r="S115" s="4">
        <f>IFERROR(VLOOKUP(R115, REgionOf!$A$2:$B$58, 2, FALSE), "")</f>
        <v>2.7</v>
      </c>
      <c r="T115" s="4">
        <f t="shared" si="17"/>
        <v>46.807469999999995</v>
      </c>
      <c r="U115" s="4">
        <f t="shared" si="21"/>
        <v>0.33333333333333331</v>
      </c>
      <c r="V115" s="4">
        <f t="shared" si="22"/>
        <v>7.082066666666667</v>
      </c>
      <c r="W115" s="4">
        <f t="shared" si="23"/>
        <v>7.0124666666666666</v>
      </c>
      <c r="X115" s="4">
        <f t="shared" si="24"/>
        <v>1.0099251808683583</v>
      </c>
      <c r="Y115" s="4">
        <f>(H115+T115*F115)*((FactorPrefPesos*X115)^AH115)</f>
        <v>37424987.861255638</v>
      </c>
      <c r="Z115" s="4">
        <f>(H115+BA115/1000+T115*F115)*((FactorPrefPesos*X115)^AH115)</f>
        <v>37424987.861510083</v>
      </c>
      <c r="AA115" s="11">
        <f>Y115-AJ115</f>
        <v>0</v>
      </c>
      <c r="AB115" s="4">
        <f t="shared" si="25"/>
        <v>2.5443732738494873E-4</v>
      </c>
      <c r="AC115" s="1">
        <v>1</v>
      </c>
      <c r="AD115" s="1">
        <v>1.0099251808683583</v>
      </c>
      <c r="AE115" s="1">
        <v>0.33333333333333331</v>
      </c>
      <c r="AF115" s="1">
        <v>7.082066666666667</v>
      </c>
      <c r="AG115" s="1">
        <v>7.0124666666666666</v>
      </c>
      <c r="AH115" s="1">
        <v>1</v>
      </c>
      <c r="AI115" s="1">
        <v>0</v>
      </c>
      <c r="AJ115" s="1">
        <v>37424987.861255646</v>
      </c>
      <c r="AK115" s="1">
        <v>1</v>
      </c>
      <c r="AL115" s="1">
        <v>1</v>
      </c>
      <c r="AM115" s="2" t="s">
        <v>215</v>
      </c>
      <c r="AN115" s="2">
        <v>0</v>
      </c>
      <c r="AO115" s="1">
        <v>0</v>
      </c>
      <c r="AP115" t="s">
        <v>31</v>
      </c>
      <c r="AQ115" t="s">
        <v>31</v>
      </c>
      <c r="AR115" t="s">
        <v>31</v>
      </c>
      <c r="AS115" t="s">
        <v>31</v>
      </c>
      <c r="AT115" s="1">
        <v>3</v>
      </c>
      <c r="AU115" t="s">
        <v>32</v>
      </c>
      <c r="AV115" t="s">
        <v>61</v>
      </c>
      <c r="AW115" s="10">
        <f t="shared" si="26"/>
        <v>1.0393518517958E-2</v>
      </c>
      <c r="AX115" s="3">
        <f t="shared" si="27"/>
        <v>0</v>
      </c>
      <c r="AY115" s="3">
        <f t="shared" si="28"/>
        <v>14</v>
      </c>
      <c r="AZ115" s="3">
        <f t="shared" si="29"/>
        <v>58</v>
      </c>
      <c r="BA115" s="3">
        <f t="shared" si="30"/>
        <v>0.24944444444444444</v>
      </c>
    </row>
    <row r="116" spans="1:53">
      <c r="A116" s="9" t="s">
        <v>216</v>
      </c>
      <c r="B116" s="1">
        <v>1</v>
      </c>
      <c r="C116" s="1">
        <v>133</v>
      </c>
      <c r="D116" s="1">
        <v>30</v>
      </c>
      <c r="E116" s="1">
        <v>0</v>
      </c>
      <c r="F116" s="1">
        <v>84044</v>
      </c>
      <c r="G116" s="1">
        <v>82649</v>
      </c>
      <c r="H116" s="1">
        <v>75913132.081907228</v>
      </c>
      <c r="I116" s="1">
        <v>0</v>
      </c>
      <c r="J116" s="1">
        <v>0</v>
      </c>
      <c r="K116" s="1">
        <v>1</v>
      </c>
      <c r="L116" s="1">
        <v>1</v>
      </c>
      <c r="M116" s="4" t="str">
        <f t="shared" si="18"/>
        <v>SIN</v>
      </c>
      <c r="N116" s="4" t="str">
        <f t="shared" si="31"/>
        <v>Noroeste</v>
      </c>
      <c r="O116" s="1"/>
      <c r="P116" s="1">
        <v>1</v>
      </c>
      <c r="Q116" s="1">
        <v>99</v>
      </c>
      <c r="R116" s="4" t="str">
        <f t="shared" si="20"/>
        <v>111</v>
      </c>
      <c r="S116" s="4">
        <f>IFERROR(VLOOKUP(R116, REgionOf!$A$2:$B$58, 2, FALSE), "")</f>
        <v>8.41</v>
      </c>
      <c r="T116" s="4">
        <f t="shared" si="17"/>
        <v>145.79660099999998</v>
      </c>
      <c r="U116" s="4">
        <f t="shared" si="21"/>
        <v>0.32962426765894143</v>
      </c>
      <c r="V116" s="4">
        <f t="shared" si="22"/>
        <v>7.0795623055233179</v>
      </c>
      <c r="W116" s="4">
        <f t="shared" si="23"/>
        <v>7.0100101524705165</v>
      </c>
      <c r="X116" s="4">
        <f t="shared" si="24"/>
        <v>1.0099218334267732</v>
      </c>
      <c r="Y116" s="4">
        <f>(H116+T116*F116)*((FactorPrefPesos*X116)^AH116)</f>
        <v>89931646.907960027</v>
      </c>
      <c r="Z116" s="4">
        <f>(H116+BA116/1000+T116*F116)*((FactorPrefPesos*X116)^AH116)</f>
        <v>89931646.909905434</v>
      </c>
      <c r="AA116" s="11">
        <f>Y116-AJ116</f>
        <v>0</v>
      </c>
      <c r="AB116" s="4">
        <f t="shared" si="25"/>
        <v>1.9454360008239746E-3</v>
      </c>
      <c r="AC116" s="1">
        <v>1</v>
      </c>
      <c r="AD116" s="1">
        <v>1.009921833426773</v>
      </c>
      <c r="AE116" s="1">
        <v>0.32962426765894143</v>
      </c>
      <c r="AF116" s="1">
        <v>7.079562305523317</v>
      </c>
      <c r="AG116" s="1">
        <v>7.0100101524705165</v>
      </c>
      <c r="AH116" s="1">
        <v>1</v>
      </c>
      <c r="AI116" s="1">
        <v>0</v>
      </c>
      <c r="AJ116" s="1">
        <v>89931646.907959998</v>
      </c>
      <c r="AK116" s="1">
        <v>1</v>
      </c>
      <c r="AL116" s="1">
        <v>1</v>
      </c>
      <c r="AM116" s="2" t="s">
        <v>216</v>
      </c>
      <c r="AN116" s="2">
        <v>0</v>
      </c>
      <c r="AO116" s="1">
        <v>0</v>
      </c>
      <c r="AP116" t="s">
        <v>31</v>
      </c>
      <c r="AQ116" t="s">
        <v>31</v>
      </c>
      <c r="AR116" t="s">
        <v>31</v>
      </c>
      <c r="AS116" t="s">
        <v>31</v>
      </c>
      <c r="AT116" s="1">
        <v>1</v>
      </c>
      <c r="AU116" t="s">
        <v>32</v>
      </c>
      <c r="AV116" t="s">
        <v>62</v>
      </c>
      <c r="AW116" s="10">
        <f t="shared" si="26"/>
        <v>7.9467592593573499E-2</v>
      </c>
      <c r="AX116" s="3">
        <f t="shared" si="27"/>
        <v>1</v>
      </c>
      <c r="AY116" s="3">
        <f t="shared" si="28"/>
        <v>54</v>
      </c>
      <c r="AZ116" s="3">
        <f t="shared" si="29"/>
        <v>26</v>
      </c>
      <c r="BA116" s="3">
        <f t="shared" si="30"/>
        <v>1.9072222222222222</v>
      </c>
    </row>
    <row r="117" spans="1:53">
      <c r="A117" s="9" t="s">
        <v>217</v>
      </c>
      <c r="B117" s="1">
        <v>25</v>
      </c>
      <c r="C117" s="1">
        <v>59</v>
      </c>
      <c r="D117" s="1">
        <v>25</v>
      </c>
      <c r="E117" s="1">
        <v>0</v>
      </c>
      <c r="F117" s="1">
        <v>66805</v>
      </c>
      <c r="G117" s="1">
        <v>66805</v>
      </c>
      <c r="H117" s="1">
        <v>75492516.001436666</v>
      </c>
      <c r="I117" s="1">
        <v>0</v>
      </c>
      <c r="J117" s="1">
        <v>0</v>
      </c>
      <c r="K117" s="1">
        <v>1</v>
      </c>
      <c r="L117" s="1">
        <v>3</v>
      </c>
      <c r="M117" s="4" t="str">
        <f t="shared" si="18"/>
        <v>SIN</v>
      </c>
      <c r="N117" s="4" t="str">
        <f t="shared" si="31"/>
        <v>Occidental</v>
      </c>
      <c r="O117" s="1"/>
      <c r="P117" s="1">
        <v>9</v>
      </c>
      <c r="Q117" s="1">
        <v>116</v>
      </c>
      <c r="R117" s="4" t="str">
        <f t="shared" si="20"/>
        <v>139</v>
      </c>
      <c r="S117" s="4">
        <f>IFERROR(VLOOKUP(R117, REgionOf!$A$2:$B$58, 2, FALSE), "")</f>
        <v>-0.47</v>
      </c>
      <c r="T117" s="4">
        <f t="shared" si="17"/>
        <v>-8.1479669999999995</v>
      </c>
      <c r="U117" s="4">
        <f t="shared" si="21"/>
        <v>0.33333333333333331</v>
      </c>
      <c r="V117" s="4">
        <f t="shared" si="22"/>
        <v>7.082066666666667</v>
      </c>
      <c r="W117" s="4">
        <f t="shared" si="23"/>
        <v>7.0124666666666666</v>
      </c>
      <c r="X117" s="4">
        <f t="shared" si="24"/>
        <v>1.0099251808683583</v>
      </c>
      <c r="Y117" s="4">
        <f>(H117+T117*F117)*((FactorPrefPesos*X117)^AH117)</f>
        <v>76448986.072268888</v>
      </c>
      <c r="Z117" s="4">
        <f>(H117+BA117/1000+T117*F117)*((FactorPrefPesos*X117)^AH117)</f>
        <v>76448986.073734313</v>
      </c>
      <c r="AA117" s="11">
        <f>Y117-AJ117</f>
        <v>0</v>
      </c>
      <c r="AB117" s="4">
        <f t="shared" si="25"/>
        <v>1.4654248952865601E-3</v>
      </c>
      <c r="AC117" s="1">
        <v>1</v>
      </c>
      <c r="AD117" s="1">
        <v>1.0099251808683583</v>
      </c>
      <c r="AE117" s="1">
        <v>0.33333333333333331</v>
      </c>
      <c r="AF117" s="1">
        <v>7.082066666666667</v>
      </c>
      <c r="AG117" s="1">
        <v>7.0124666666666666</v>
      </c>
      <c r="AH117" s="1">
        <v>1</v>
      </c>
      <c r="AI117" s="1">
        <v>0</v>
      </c>
      <c r="AJ117" s="1">
        <v>76448986.072268888</v>
      </c>
      <c r="AK117" s="1">
        <v>1</v>
      </c>
      <c r="AL117" s="1">
        <v>1</v>
      </c>
      <c r="AM117" s="2" t="s">
        <v>217</v>
      </c>
      <c r="AN117" s="2">
        <v>0</v>
      </c>
      <c r="AO117" s="1">
        <v>0</v>
      </c>
      <c r="AP117" t="s">
        <v>31</v>
      </c>
      <c r="AQ117" t="s">
        <v>31</v>
      </c>
      <c r="AR117" t="s">
        <v>31</v>
      </c>
      <c r="AS117" t="s">
        <v>31</v>
      </c>
      <c r="AT117" s="1">
        <v>3</v>
      </c>
      <c r="AU117" t="s">
        <v>32</v>
      </c>
      <c r="AV117" t="s">
        <v>48</v>
      </c>
      <c r="AW117" s="10">
        <f t="shared" si="26"/>
        <v>5.9861111112695653E-2</v>
      </c>
      <c r="AX117" s="3">
        <f t="shared" si="27"/>
        <v>1</v>
      </c>
      <c r="AY117" s="3">
        <f t="shared" si="28"/>
        <v>26</v>
      </c>
      <c r="AZ117" s="3">
        <f t="shared" si="29"/>
        <v>12</v>
      </c>
      <c r="BA117" s="3">
        <f t="shared" si="30"/>
        <v>1.4366666666666668</v>
      </c>
    </row>
    <row r="118" spans="1:53">
      <c r="A118" s="9" t="s">
        <v>218</v>
      </c>
      <c r="B118" s="1">
        <v>26</v>
      </c>
      <c r="C118" s="1">
        <v>59</v>
      </c>
      <c r="D118" s="1">
        <v>40</v>
      </c>
      <c r="E118" s="1">
        <v>0</v>
      </c>
      <c r="F118" s="1">
        <v>104812</v>
      </c>
      <c r="G118" s="1">
        <v>104812</v>
      </c>
      <c r="H118" s="1">
        <v>96457705.001436666</v>
      </c>
      <c r="I118" s="1">
        <v>0</v>
      </c>
      <c r="J118" s="1">
        <v>0</v>
      </c>
      <c r="K118" s="1">
        <v>1</v>
      </c>
      <c r="L118" s="1">
        <v>3</v>
      </c>
      <c r="M118" s="4" t="str">
        <f t="shared" si="18"/>
        <v>SIN</v>
      </c>
      <c r="N118" s="4" t="str">
        <f t="shared" si="31"/>
        <v>Occidental</v>
      </c>
      <c r="O118" s="1"/>
      <c r="P118" s="1">
        <v>9</v>
      </c>
      <c r="Q118" s="1">
        <v>116</v>
      </c>
      <c r="R118" s="4" t="str">
        <f t="shared" si="20"/>
        <v>139</v>
      </c>
      <c r="S118" s="4">
        <f>IFERROR(VLOOKUP(R118, REgionOf!$A$2:$B$58, 2, FALSE), "")</f>
        <v>-0.47</v>
      </c>
      <c r="T118" s="4">
        <f t="shared" si="17"/>
        <v>-8.1479669999999995</v>
      </c>
      <c r="U118" s="4">
        <f t="shared" si="21"/>
        <v>0.33333333333333331</v>
      </c>
      <c r="V118" s="4">
        <f t="shared" si="22"/>
        <v>7.082066666666667</v>
      </c>
      <c r="W118" s="4">
        <f t="shared" si="23"/>
        <v>7.0124666666666666</v>
      </c>
      <c r="X118" s="4">
        <f t="shared" si="24"/>
        <v>1.0099251808683583</v>
      </c>
      <c r="Y118" s="4">
        <f>(H118+T118*F118)*((FactorPrefPesos*X118)^AH118)</f>
        <v>97518110.144250363</v>
      </c>
      <c r="Z118" s="4">
        <f>(H118+BA118/1000+T118*F118)*((FactorPrefPesos*X118)^AH118)</f>
        <v>97518110.145715788</v>
      </c>
      <c r="AA118" s="11">
        <f>Y118-AJ118</f>
        <v>0</v>
      </c>
      <c r="AB118" s="4">
        <f t="shared" si="25"/>
        <v>1.4654248952865601E-3</v>
      </c>
      <c r="AC118" s="1">
        <v>1</v>
      </c>
      <c r="AD118" s="1">
        <v>1.0099251808683583</v>
      </c>
      <c r="AE118" s="1">
        <v>0.33333333333333331</v>
      </c>
      <c r="AF118" s="1">
        <v>7.082066666666667</v>
      </c>
      <c r="AG118" s="1">
        <v>7.0124666666666666</v>
      </c>
      <c r="AH118" s="1">
        <v>1</v>
      </c>
      <c r="AI118" s="1">
        <v>0</v>
      </c>
      <c r="AJ118" s="1">
        <v>97518110.144250363</v>
      </c>
      <c r="AK118" s="1">
        <v>1</v>
      </c>
      <c r="AL118" s="1">
        <v>1</v>
      </c>
      <c r="AM118" s="2" t="s">
        <v>218</v>
      </c>
      <c r="AN118" s="2">
        <v>0</v>
      </c>
      <c r="AO118" s="1">
        <v>0</v>
      </c>
      <c r="AP118" t="s">
        <v>31</v>
      </c>
      <c r="AQ118" t="s">
        <v>31</v>
      </c>
      <c r="AR118" t="s">
        <v>31</v>
      </c>
      <c r="AS118" t="s">
        <v>31</v>
      </c>
      <c r="AT118" s="1">
        <v>3</v>
      </c>
      <c r="AU118" t="s">
        <v>32</v>
      </c>
      <c r="AV118" t="s">
        <v>48</v>
      </c>
      <c r="AW118" s="10">
        <f t="shared" si="26"/>
        <v>5.9861111112695653E-2</v>
      </c>
      <c r="AX118" s="3">
        <f t="shared" si="27"/>
        <v>1</v>
      </c>
      <c r="AY118" s="3">
        <f t="shared" si="28"/>
        <v>26</v>
      </c>
      <c r="AZ118" s="3">
        <f t="shared" si="29"/>
        <v>12</v>
      </c>
      <c r="BA118" s="3">
        <f t="shared" si="30"/>
        <v>1.4366666666666668</v>
      </c>
    </row>
    <row r="119" spans="1:53">
      <c r="A119" s="9" t="s">
        <v>219</v>
      </c>
      <c r="B119" s="1">
        <v>2</v>
      </c>
      <c r="C119" s="1">
        <v>445</v>
      </c>
      <c r="D119" s="1">
        <v>15</v>
      </c>
      <c r="E119" s="1">
        <v>0</v>
      </c>
      <c r="F119" s="1">
        <v>42791</v>
      </c>
      <c r="G119" s="1">
        <v>42477</v>
      </c>
      <c r="H119" s="1">
        <v>39876899.570138611</v>
      </c>
      <c r="I119" s="1">
        <v>0</v>
      </c>
      <c r="J119" s="1">
        <v>0</v>
      </c>
      <c r="K119" s="4">
        <v>3</v>
      </c>
      <c r="L119" s="4">
        <v>1</v>
      </c>
      <c r="M119" s="4" t="str">
        <f t="shared" si="18"/>
        <v>BCS</v>
      </c>
      <c r="N119" s="4" t="s">
        <v>464</v>
      </c>
      <c r="O119" s="1"/>
      <c r="P119" s="1">
        <v>3</v>
      </c>
      <c r="Q119" s="1">
        <v>2</v>
      </c>
      <c r="R119" s="4" t="str">
        <f t="shared" si="20"/>
        <v>313</v>
      </c>
      <c r="S119" s="4">
        <f>IFERROR(VLOOKUP(R119, REgionOf!$A$2:$B$58, 2, FALSE), "")</f>
        <v>-34.28</v>
      </c>
      <c r="T119" s="4">
        <f t="shared" si="17"/>
        <v>-594.28150799999992</v>
      </c>
      <c r="U119" s="4">
        <f t="shared" si="21"/>
        <v>0.33169867014423038</v>
      </c>
      <c r="V119" s="4">
        <f t="shared" si="22"/>
        <v>7.0809629420813849</v>
      </c>
      <c r="W119" s="4">
        <f t="shared" si="23"/>
        <v>7.011384029236523</v>
      </c>
      <c r="X119" s="4">
        <f t="shared" si="24"/>
        <v>1.0099237058695869</v>
      </c>
      <c r="Y119" s="4">
        <f>(H119+T119*F119)*((FactorPrefPesos*X119)^AH119)</f>
        <v>14736271.009011663</v>
      </c>
      <c r="Z119" s="4">
        <f>(H119+BA119/1000+T119*F119)*((FactorPrefPesos*X119)^AH119)</f>
        <v>14736271.009153049</v>
      </c>
      <c r="AA119" s="11">
        <f>Y119-AJ119</f>
        <v>0</v>
      </c>
      <c r="AB119" s="4">
        <f t="shared" si="25"/>
        <v>1.4139339327812195E-4</v>
      </c>
      <c r="AC119" s="1">
        <v>1</v>
      </c>
      <c r="AD119" s="1">
        <v>1.0099237058695867</v>
      </c>
      <c r="AE119" s="1">
        <v>0.33169867014423038</v>
      </c>
      <c r="AF119" s="1">
        <v>7.080962942081384</v>
      </c>
      <c r="AG119" s="1">
        <v>7.0113840292365239</v>
      </c>
      <c r="AH119" s="1">
        <v>1</v>
      </c>
      <c r="AI119" s="1">
        <v>0</v>
      </c>
      <c r="AJ119" s="1">
        <v>14736271.009011656</v>
      </c>
      <c r="AK119" s="1">
        <v>1</v>
      </c>
      <c r="AL119" s="1">
        <v>1</v>
      </c>
      <c r="AM119" s="2" t="s">
        <v>219</v>
      </c>
      <c r="AN119" s="2">
        <v>0</v>
      </c>
      <c r="AO119" s="1">
        <v>0</v>
      </c>
      <c r="AP119" t="s">
        <v>31</v>
      </c>
      <c r="AQ119" t="s">
        <v>31</v>
      </c>
      <c r="AR119" t="s">
        <v>31</v>
      </c>
      <c r="AS119" t="s">
        <v>31</v>
      </c>
      <c r="AT119" s="1">
        <v>1</v>
      </c>
      <c r="AU119" t="s">
        <v>32</v>
      </c>
      <c r="AV119" t="s">
        <v>63</v>
      </c>
      <c r="AW119" s="10">
        <f t="shared" si="26"/>
        <v>5.7754629597184248E-3</v>
      </c>
      <c r="AX119" s="3">
        <f t="shared" si="27"/>
        <v>0</v>
      </c>
      <c r="AY119" s="3">
        <f t="shared" si="28"/>
        <v>8</v>
      </c>
      <c r="AZ119" s="3">
        <f t="shared" si="29"/>
        <v>19</v>
      </c>
      <c r="BA119" s="3">
        <f t="shared" si="30"/>
        <v>0.1386111111111111</v>
      </c>
    </row>
    <row r="120" spans="1:53">
      <c r="A120" s="9" t="s">
        <v>220</v>
      </c>
      <c r="B120" s="1">
        <v>1</v>
      </c>
      <c r="C120" s="1">
        <v>441</v>
      </c>
      <c r="D120" s="1">
        <v>150</v>
      </c>
      <c r="E120" s="1">
        <v>0</v>
      </c>
      <c r="F120" s="1">
        <v>422016</v>
      </c>
      <c r="G120" s="1">
        <v>439679</v>
      </c>
      <c r="H120" s="1">
        <v>360658144.91474724</v>
      </c>
      <c r="I120" s="1">
        <v>0</v>
      </c>
      <c r="J120" s="1">
        <v>0</v>
      </c>
      <c r="K120" s="1">
        <v>1</v>
      </c>
      <c r="L120" s="1">
        <v>3</v>
      </c>
      <c r="M120" s="4" t="str">
        <f t="shared" si="18"/>
        <v>SIN</v>
      </c>
      <c r="N120" s="4" t="str">
        <f>IF(L120=1,"Noroeste",IF(L120=2,"Peninsular",IF(L120=3,"Occidental",IF(L120=4,"Noreste",IF(L120=5,"Central",IF(L120=6, "Oriental",IF(L120=7,"Norte")))))))</f>
        <v>Occidental</v>
      </c>
      <c r="O120" s="1"/>
      <c r="P120" s="1">
        <v>3</v>
      </c>
      <c r="Q120" s="1">
        <v>160</v>
      </c>
      <c r="R120" s="4" t="str">
        <f t="shared" si="20"/>
        <v>133</v>
      </c>
      <c r="S120" s="4">
        <f>IFERROR(VLOOKUP(R120, REgionOf!$A$2:$B$58, 2, FALSE), "")</f>
        <v>2.7</v>
      </c>
      <c r="T120" s="4">
        <f t="shared" si="17"/>
        <v>46.807469999999995</v>
      </c>
      <c r="U120" s="4">
        <f t="shared" si="21"/>
        <v>0.34250621829991329</v>
      </c>
      <c r="V120" s="4">
        <f t="shared" si="22"/>
        <v>7.0882601985961013</v>
      </c>
      <c r="W120" s="4">
        <f t="shared" si="23"/>
        <v>7.0185418683800318</v>
      </c>
      <c r="X120" s="4">
        <f t="shared" si="24"/>
        <v>1.0099334493579308</v>
      </c>
      <c r="Y120" s="4">
        <f>(H120+T120*F120)*((FactorPrefPesos*X120)^AH120)</f>
        <v>388032350.4566735</v>
      </c>
      <c r="Z120" s="4">
        <f>(H120+BA120/1000+T120*F120)*((FactorPrefPesos*X120)^AH120)</f>
        <v>388032350.46151584</v>
      </c>
      <c r="AA120" s="11">
        <f>Y120-AJ120</f>
        <v>0</v>
      </c>
      <c r="AB120" s="4">
        <f t="shared" si="25"/>
        <v>4.8424601554870605E-3</v>
      </c>
      <c r="AC120" s="1">
        <v>1</v>
      </c>
      <c r="AD120" s="1">
        <v>1.0099334493579306</v>
      </c>
      <c r="AE120" s="1">
        <v>0.34250621829991329</v>
      </c>
      <c r="AF120" s="1">
        <v>7.0882601985961013</v>
      </c>
      <c r="AG120" s="1">
        <v>7.0185418683800327</v>
      </c>
      <c r="AH120" s="1">
        <v>1</v>
      </c>
      <c r="AI120" s="1">
        <v>0</v>
      </c>
      <c r="AJ120" s="1">
        <v>388032350.45667338</v>
      </c>
      <c r="AK120" s="1">
        <v>1</v>
      </c>
      <c r="AL120" s="1">
        <v>1</v>
      </c>
      <c r="AM120" s="2" t="s">
        <v>220</v>
      </c>
      <c r="AN120" s="2">
        <v>0</v>
      </c>
      <c r="AO120" s="1">
        <v>0</v>
      </c>
      <c r="AP120" t="s">
        <v>31</v>
      </c>
      <c r="AQ120" t="s">
        <v>31</v>
      </c>
      <c r="AR120" t="s">
        <v>31</v>
      </c>
      <c r="AS120" t="s">
        <v>31</v>
      </c>
      <c r="AT120" s="1">
        <v>3</v>
      </c>
      <c r="AU120" t="s">
        <v>32</v>
      </c>
      <c r="AV120" t="s">
        <v>64</v>
      </c>
      <c r="AW120" s="10">
        <f t="shared" si="26"/>
        <v>0.19780092592554865</v>
      </c>
      <c r="AX120" s="3">
        <f t="shared" si="27"/>
        <v>4</v>
      </c>
      <c r="AY120" s="3">
        <f t="shared" si="28"/>
        <v>44</v>
      </c>
      <c r="AZ120" s="3">
        <f t="shared" si="29"/>
        <v>50</v>
      </c>
      <c r="BA120" s="3">
        <f t="shared" si="30"/>
        <v>4.7472222222222227</v>
      </c>
    </row>
    <row r="121" spans="1:53">
      <c r="A121" s="9" t="s">
        <v>221</v>
      </c>
      <c r="B121" s="1">
        <v>3</v>
      </c>
      <c r="C121" s="1">
        <v>441</v>
      </c>
      <c r="D121" s="1">
        <v>93</v>
      </c>
      <c r="E121" s="1">
        <v>0</v>
      </c>
      <c r="F121" s="1">
        <v>240175</v>
      </c>
      <c r="G121" s="1">
        <v>252143</v>
      </c>
      <c r="H121" s="1">
        <v>238084136.25474721</v>
      </c>
      <c r="I121" s="1">
        <v>0</v>
      </c>
      <c r="J121" s="1">
        <v>0</v>
      </c>
      <c r="K121" s="1">
        <v>1</v>
      </c>
      <c r="L121" s="1">
        <v>3</v>
      </c>
      <c r="M121" s="4" t="str">
        <f t="shared" si="18"/>
        <v>SIN</v>
      </c>
      <c r="N121" s="4" t="str">
        <f>IF(L121=1,"Noroeste",IF(L121=2,"Peninsular",IF(L121=3,"Occidental",IF(L121=4,"Noreste",IF(L121=5,"Central",IF(L121=6, "Oriental",IF(L121=7,"Norte")))))))</f>
        <v>Occidental</v>
      </c>
      <c r="O121" s="1"/>
      <c r="P121" s="1">
        <v>3</v>
      </c>
      <c r="Q121" s="1">
        <v>115</v>
      </c>
      <c r="R121" s="4" t="str">
        <f t="shared" si="20"/>
        <v>133</v>
      </c>
      <c r="S121" s="4">
        <f>IFERROR(VLOOKUP(R121, REgionOf!$A$2:$B$58, 2, FALSE), "")</f>
        <v>2.7</v>
      </c>
      <c r="T121" s="4">
        <f t="shared" si="17"/>
        <v>46.807469999999995</v>
      </c>
      <c r="U121" s="4">
        <f t="shared" si="21"/>
        <v>0.34422581512724354</v>
      </c>
      <c r="V121" s="4">
        <f t="shared" si="22"/>
        <v>7.089421270373915</v>
      </c>
      <c r="W121" s="4">
        <f t="shared" si="23"/>
        <v>7.0196807573587732</v>
      </c>
      <c r="X121" s="4">
        <f t="shared" si="24"/>
        <v>1.0099349978191006</v>
      </c>
      <c r="Y121" s="4">
        <f>(H121+T121*F121)*((FactorPrefPesos*X121)^AH121)</f>
        <v>254321206.57227883</v>
      </c>
      <c r="Z121" s="4">
        <f>(H121+BA121/1000+T121*F121)*((FactorPrefPesos*X121)^AH121)</f>
        <v>254321206.57712117</v>
      </c>
      <c r="AA121" s="11">
        <f>Y121-AJ121</f>
        <v>0</v>
      </c>
      <c r="AB121" s="4">
        <f t="shared" si="25"/>
        <v>4.8423111438751221E-3</v>
      </c>
      <c r="AC121" s="1">
        <v>1</v>
      </c>
      <c r="AD121" s="1">
        <v>1.0099349978191006</v>
      </c>
      <c r="AE121" s="1">
        <v>0.34422581512724354</v>
      </c>
      <c r="AF121" s="1">
        <v>7.089421270373915</v>
      </c>
      <c r="AG121" s="1">
        <v>7.0196807573587732</v>
      </c>
      <c r="AH121" s="1">
        <v>1</v>
      </c>
      <c r="AI121" s="1">
        <v>0</v>
      </c>
      <c r="AJ121" s="1">
        <v>254321206.57227886</v>
      </c>
      <c r="AK121" s="1">
        <v>1</v>
      </c>
      <c r="AL121" s="1">
        <v>1</v>
      </c>
      <c r="AM121" s="2" t="s">
        <v>221</v>
      </c>
      <c r="AN121" s="2">
        <v>0</v>
      </c>
      <c r="AO121" s="1">
        <v>0</v>
      </c>
      <c r="AP121" t="s">
        <v>31</v>
      </c>
      <c r="AQ121" t="s">
        <v>31</v>
      </c>
      <c r="AR121" t="s">
        <v>31</v>
      </c>
      <c r="AS121" t="s">
        <v>31</v>
      </c>
      <c r="AT121" s="1">
        <v>3</v>
      </c>
      <c r="AU121" t="s">
        <v>32</v>
      </c>
      <c r="AV121" t="s">
        <v>64</v>
      </c>
      <c r="AW121" s="10">
        <f t="shared" si="26"/>
        <v>0.19780092592554865</v>
      </c>
      <c r="AX121" s="3">
        <f t="shared" si="27"/>
        <v>4</v>
      </c>
      <c r="AY121" s="3">
        <f t="shared" si="28"/>
        <v>44</v>
      </c>
      <c r="AZ121" s="3">
        <f t="shared" si="29"/>
        <v>50</v>
      </c>
      <c r="BA121" s="3">
        <f t="shared" si="30"/>
        <v>4.7472222222222227</v>
      </c>
    </row>
    <row r="122" spans="1:53">
      <c r="A122" s="9" t="s">
        <v>222</v>
      </c>
      <c r="B122" s="1">
        <v>5</v>
      </c>
      <c r="C122" s="1">
        <v>441</v>
      </c>
      <c r="D122" s="1">
        <v>150</v>
      </c>
      <c r="E122" s="1">
        <v>0</v>
      </c>
      <c r="F122" s="1">
        <v>422016</v>
      </c>
      <c r="G122" s="1">
        <v>439679</v>
      </c>
      <c r="H122" s="1">
        <v>357317540.7647472</v>
      </c>
      <c r="I122" s="1">
        <v>0</v>
      </c>
      <c r="J122" s="1">
        <v>0</v>
      </c>
      <c r="K122" s="1">
        <v>1</v>
      </c>
      <c r="L122" s="1">
        <v>3</v>
      </c>
      <c r="M122" s="4" t="str">
        <f t="shared" si="18"/>
        <v>SIN</v>
      </c>
      <c r="N122" s="4" t="str">
        <f>IF(L122=1,"Noroeste",IF(L122=2,"Peninsular",IF(L122=3,"Occidental",IF(L122=4,"Noreste",IF(L122=5,"Central",IF(L122=6, "Oriental",IF(L122=7,"Norte")))))))</f>
        <v>Occidental</v>
      </c>
      <c r="O122" s="1"/>
      <c r="P122" s="1">
        <v>3</v>
      </c>
      <c r="Q122" s="1">
        <v>160</v>
      </c>
      <c r="R122" s="4" t="str">
        <f t="shared" si="20"/>
        <v>133</v>
      </c>
      <c r="S122" s="4">
        <f>IFERROR(VLOOKUP(R122, REgionOf!$A$2:$B$58, 2, FALSE), "")</f>
        <v>2.7</v>
      </c>
      <c r="T122" s="4">
        <f t="shared" si="17"/>
        <v>46.807469999999995</v>
      </c>
      <c r="U122" s="4">
        <f t="shared" si="21"/>
        <v>0.34250621829991329</v>
      </c>
      <c r="V122" s="4">
        <f t="shared" si="22"/>
        <v>7.0882601985961013</v>
      </c>
      <c r="W122" s="4">
        <f t="shared" si="23"/>
        <v>7.0185418683800318</v>
      </c>
      <c r="X122" s="4">
        <f t="shared" si="24"/>
        <v>1.0099334493579308</v>
      </c>
      <c r="Y122" s="4">
        <f>(H122+T122*F122)*((FactorPrefPesos*X122)^AH122)</f>
        <v>384624824.70580304</v>
      </c>
      <c r="Z122" s="4">
        <f>(H122+BA122/1000+T122*F122)*((FactorPrefPesos*X122)^AH122)</f>
        <v>384624824.71064538</v>
      </c>
      <c r="AA122" s="11">
        <f>Y122-AJ122</f>
        <v>0</v>
      </c>
      <c r="AB122" s="4">
        <f t="shared" si="25"/>
        <v>4.8424005508422852E-3</v>
      </c>
      <c r="AC122" s="1">
        <v>1</v>
      </c>
      <c r="AD122" s="1">
        <v>1.0099334493579306</v>
      </c>
      <c r="AE122" s="1">
        <v>0.34250621829991329</v>
      </c>
      <c r="AF122" s="1">
        <v>7.0882601985961013</v>
      </c>
      <c r="AG122" s="1">
        <v>7.0185418683800327</v>
      </c>
      <c r="AH122" s="1">
        <v>1</v>
      </c>
      <c r="AI122" s="1">
        <v>0</v>
      </c>
      <c r="AJ122" s="1">
        <v>384624824.70580298</v>
      </c>
      <c r="AK122" s="1">
        <v>1</v>
      </c>
      <c r="AL122" s="1">
        <v>1</v>
      </c>
      <c r="AM122" s="2" t="s">
        <v>222</v>
      </c>
      <c r="AN122" s="2">
        <v>0</v>
      </c>
      <c r="AO122" s="1">
        <v>0</v>
      </c>
      <c r="AP122" t="s">
        <v>31</v>
      </c>
      <c r="AQ122" t="s">
        <v>31</v>
      </c>
      <c r="AR122" t="s">
        <v>31</v>
      </c>
      <c r="AS122" t="s">
        <v>31</v>
      </c>
      <c r="AT122" s="1">
        <v>3</v>
      </c>
      <c r="AU122" t="s">
        <v>32</v>
      </c>
      <c r="AV122" t="s">
        <v>64</v>
      </c>
      <c r="AW122" s="10">
        <f t="shared" si="26"/>
        <v>0.19780092592554865</v>
      </c>
      <c r="AX122" s="3">
        <f t="shared" si="27"/>
        <v>4</v>
      </c>
      <c r="AY122" s="3">
        <f t="shared" si="28"/>
        <v>44</v>
      </c>
      <c r="AZ122" s="3">
        <f t="shared" si="29"/>
        <v>50</v>
      </c>
      <c r="BA122" s="3">
        <f t="shared" si="30"/>
        <v>4.7472222222222227</v>
      </c>
    </row>
    <row r="123" spans="1:53">
      <c r="A123" s="9" t="s">
        <v>223</v>
      </c>
      <c r="B123" s="1">
        <v>6</v>
      </c>
      <c r="C123" s="1">
        <v>441</v>
      </c>
      <c r="D123" s="1">
        <v>93</v>
      </c>
      <c r="E123" s="1">
        <v>0</v>
      </c>
      <c r="F123" s="1">
        <v>240175</v>
      </c>
      <c r="G123" s="1">
        <v>252143</v>
      </c>
      <c r="H123" s="1">
        <v>230680332.33474723</v>
      </c>
      <c r="I123" s="1">
        <v>0</v>
      </c>
      <c r="J123" s="1">
        <v>0</v>
      </c>
      <c r="K123" s="1">
        <v>1</v>
      </c>
      <c r="L123" s="1">
        <v>3</v>
      </c>
      <c r="M123" s="4" t="str">
        <f t="shared" si="18"/>
        <v>SIN</v>
      </c>
      <c r="N123" s="4" t="str">
        <f>IF(L123=1,"Noroeste",IF(L123=2,"Peninsular",IF(L123=3,"Occidental",IF(L123=4,"Noreste",IF(L123=5,"Central",IF(L123=6, "Oriental",IF(L123=7,"Norte")))))))</f>
        <v>Occidental</v>
      </c>
      <c r="O123" s="1"/>
      <c r="P123" s="1">
        <v>3</v>
      </c>
      <c r="Q123" s="1">
        <v>115</v>
      </c>
      <c r="R123" s="4" t="str">
        <f t="shared" si="20"/>
        <v>133</v>
      </c>
      <c r="S123" s="4">
        <f>IFERROR(VLOOKUP(R123, REgionOf!$A$2:$B$58, 2, FALSE), "")</f>
        <v>2.7</v>
      </c>
      <c r="T123" s="4">
        <f t="shared" si="17"/>
        <v>46.807469999999995</v>
      </c>
      <c r="U123" s="4">
        <f t="shared" si="21"/>
        <v>0.34422581512724354</v>
      </c>
      <c r="V123" s="4">
        <f t="shared" si="22"/>
        <v>7.089421270373915</v>
      </c>
      <c r="W123" s="4">
        <f t="shared" si="23"/>
        <v>7.0196807573587732</v>
      </c>
      <c r="X123" s="4">
        <f t="shared" si="24"/>
        <v>1.0099349978191006</v>
      </c>
      <c r="Y123" s="4">
        <f>(H123+T123*F123)*((FactorPrefPesos*X123)^AH123)</f>
        <v>246769072.26952261</v>
      </c>
      <c r="Z123" s="4">
        <f>(H123+BA123/1000+T123*F123)*((FactorPrefPesos*X123)^AH123)</f>
        <v>246769072.27436495</v>
      </c>
      <c r="AA123" s="11">
        <f>Y123-AJ123</f>
        <v>0</v>
      </c>
      <c r="AB123" s="4">
        <f t="shared" si="25"/>
        <v>4.8423409461975098E-3</v>
      </c>
      <c r="AC123" s="1">
        <v>1</v>
      </c>
      <c r="AD123" s="1">
        <v>1.0099349978191006</v>
      </c>
      <c r="AE123" s="1">
        <v>0.34422581512724354</v>
      </c>
      <c r="AF123" s="1">
        <v>7.089421270373915</v>
      </c>
      <c r="AG123" s="1">
        <v>7.0196807573587732</v>
      </c>
      <c r="AH123" s="1">
        <v>1</v>
      </c>
      <c r="AI123" s="1">
        <v>0</v>
      </c>
      <c r="AJ123" s="1">
        <v>246769072.26952261</v>
      </c>
      <c r="AK123" s="1">
        <v>1</v>
      </c>
      <c r="AL123" s="1">
        <v>1</v>
      </c>
      <c r="AM123" s="2" t="s">
        <v>223</v>
      </c>
      <c r="AN123" s="2">
        <v>0</v>
      </c>
      <c r="AO123" s="1">
        <v>0</v>
      </c>
      <c r="AP123" t="s">
        <v>31</v>
      </c>
      <c r="AQ123" t="s">
        <v>31</v>
      </c>
      <c r="AR123" t="s">
        <v>31</v>
      </c>
      <c r="AS123" t="s">
        <v>31</v>
      </c>
      <c r="AT123" s="1">
        <v>3</v>
      </c>
      <c r="AU123" t="s">
        <v>32</v>
      </c>
      <c r="AV123" t="s">
        <v>64</v>
      </c>
      <c r="AW123" s="10">
        <f t="shared" si="26"/>
        <v>0.19780092592554865</v>
      </c>
      <c r="AX123" s="3">
        <f t="shared" si="27"/>
        <v>4</v>
      </c>
      <c r="AY123" s="3">
        <f t="shared" si="28"/>
        <v>44</v>
      </c>
      <c r="AZ123" s="3">
        <f t="shared" si="29"/>
        <v>50</v>
      </c>
      <c r="BA123" s="3">
        <f t="shared" si="30"/>
        <v>4.7472222222222227</v>
      </c>
    </row>
    <row r="124" spans="1:53">
      <c r="A124" s="9" t="s">
        <v>224</v>
      </c>
      <c r="B124" s="1">
        <v>1</v>
      </c>
      <c r="C124" s="1">
        <v>151</v>
      </c>
      <c r="D124" s="1">
        <v>30</v>
      </c>
      <c r="E124" s="1">
        <v>0</v>
      </c>
      <c r="F124" s="1">
        <v>70000</v>
      </c>
      <c r="G124" s="1">
        <v>70000</v>
      </c>
      <c r="H124" s="1">
        <v>64060049.000647776</v>
      </c>
      <c r="I124" s="1">
        <v>0</v>
      </c>
      <c r="J124" s="1">
        <v>0</v>
      </c>
      <c r="K124" s="1">
        <v>1</v>
      </c>
      <c r="L124" s="1">
        <v>3</v>
      </c>
      <c r="M124" s="4" t="str">
        <f t="shared" si="18"/>
        <v>SIN</v>
      </c>
      <c r="N124" s="4" t="str">
        <f>IF(L124=1,"Noroeste",IF(L124=2,"Peninsular",IF(L124=3,"Occidental",IF(L124=4,"Noreste",IF(L124=5,"Central",IF(L124=6, "Oriental",IF(L124=7,"Norte")))))))</f>
        <v>Occidental</v>
      </c>
      <c r="O124" s="1"/>
      <c r="P124" s="1">
        <v>9</v>
      </c>
      <c r="Q124" s="1">
        <v>123</v>
      </c>
      <c r="R124" s="4" t="str">
        <f t="shared" si="20"/>
        <v>139</v>
      </c>
      <c r="S124" s="4">
        <f>IFERROR(VLOOKUP(R124, REgionOf!$A$2:$B$58, 2, FALSE), "")</f>
        <v>-0.47</v>
      </c>
      <c r="T124" s="4">
        <f t="shared" si="17"/>
        <v>-8.1479669999999995</v>
      </c>
      <c r="U124" s="4">
        <f t="shared" si="21"/>
        <v>0.33333333333333331</v>
      </c>
      <c r="V124" s="4">
        <f t="shared" si="22"/>
        <v>7.082066666666667</v>
      </c>
      <c r="W124" s="4">
        <f t="shared" si="23"/>
        <v>7.0124666666666666</v>
      </c>
      <c r="X124" s="4">
        <f t="shared" si="24"/>
        <v>1.0099251808683583</v>
      </c>
      <c r="Y124" s="4">
        <f>(H124+T124*F124)*((FactorPrefPesos*X124)^AH124)</f>
        <v>64761036.35998401</v>
      </c>
      <c r="Z124" s="4">
        <f>(H124+BA124/1000+T124*F124)*((FactorPrefPesos*X124)^AH124)</f>
        <v>64761036.360644758</v>
      </c>
      <c r="AA124" s="11">
        <f>Y124-AJ124</f>
        <v>0</v>
      </c>
      <c r="AB124" s="4">
        <f t="shared" si="25"/>
        <v>6.6074728965759277E-4</v>
      </c>
      <c r="AC124" s="1">
        <v>0</v>
      </c>
      <c r="AD124" s="1">
        <v>1.0099251808683583</v>
      </c>
      <c r="AE124" s="1">
        <v>0.33333333333333331</v>
      </c>
      <c r="AF124" s="1">
        <v>7.082066666666667</v>
      </c>
      <c r="AG124" s="1">
        <v>7.0124666666666666</v>
      </c>
      <c r="AH124" s="1">
        <v>1</v>
      </c>
      <c r="AI124" s="1">
        <v>0</v>
      </c>
      <c r="AJ124" s="1">
        <v>64761036.35998401</v>
      </c>
      <c r="AK124" s="1">
        <v>1</v>
      </c>
      <c r="AL124" s="1">
        <v>1</v>
      </c>
      <c r="AM124" s="2" t="s">
        <v>224</v>
      </c>
      <c r="AN124" s="2">
        <v>0</v>
      </c>
      <c r="AO124" s="1">
        <v>0</v>
      </c>
      <c r="AP124" t="s">
        <v>31</v>
      </c>
      <c r="AQ124" t="s">
        <v>31</v>
      </c>
      <c r="AR124" t="s">
        <v>31</v>
      </c>
      <c r="AS124" t="s">
        <v>31</v>
      </c>
      <c r="AT124" s="1">
        <v>3</v>
      </c>
      <c r="AU124" t="s">
        <v>32</v>
      </c>
      <c r="AV124" t="s">
        <v>65</v>
      </c>
      <c r="AW124" s="10">
        <f t="shared" si="26"/>
        <v>2.6990740741894115E-2</v>
      </c>
      <c r="AX124" s="3">
        <f t="shared" si="27"/>
        <v>0</v>
      </c>
      <c r="AY124" s="3">
        <f t="shared" si="28"/>
        <v>38</v>
      </c>
      <c r="AZ124" s="3">
        <f t="shared" si="29"/>
        <v>52</v>
      </c>
      <c r="BA124" s="3">
        <f t="shared" si="30"/>
        <v>0.64777777777777779</v>
      </c>
    </row>
    <row r="125" spans="1:53">
      <c r="A125" s="9" t="s">
        <v>225</v>
      </c>
      <c r="B125" s="1">
        <v>3</v>
      </c>
      <c r="C125" s="1">
        <v>445</v>
      </c>
      <c r="D125" s="1">
        <v>23</v>
      </c>
      <c r="E125" s="1">
        <v>0</v>
      </c>
      <c r="F125" s="1">
        <v>60965</v>
      </c>
      <c r="G125" s="1">
        <v>60518</v>
      </c>
      <c r="H125" s="1">
        <v>50500753.080138609</v>
      </c>
      <c r="I125" s="1">
        <v>0</v>
      </c>
      <c r="J125" s="1">
        <v>0</v>
      </c>
      <c r="K125" s="4">
        <v>3</v>
      </c>
      <c r="L125" s="4">
        <v>1</v>
      </c>
      <c r="M125" s="4" t="str">
        <f t="shared" si="18"/>
        <v>BCS</v>
      </c>
      <c r="N125" s="4" t="s">
        <v>464</v>
      </c>
      <c r="O125" s="1"/>
      <c r="P125" s="1">
        <v>3</v>
      </c>
      <c r="Q125" s="1">
        <v>2</v>
      </c>
      <c r="R125" s="4" t="str">
        <f t="shared" si="20"/>
        <v>313</v>
      </c>
      <c r="S125" s="4">
        <f>IFERROR(VLOOKUP(R125, REgionOf!$A$2:$B$58, 2, FALSE), "")</f>
        <v>-34.28</v>
      </c>
      <c r="T125" s="4">
        <f t="shared" si="17"/>
        <v>-594.28150799999992</v>
      </c>
      <c r="U125" s="4">
        <f t="shared" si="21"/>
        <v>0.33169999123037797</v>
      </c>
      <c r="V125" s="4">
        <f t="shared" si="22"/>
        <v>7.0809638340787515</v>
      </c>
      <c r="W125" s="4">
        <f t="shared" si="23"/>
        <v>7.0113849041918792</v>
      </c>
      <c r="X125" s="4">
        <f t="shared" si="24"/>
        <v>1.0099237070618208</v>
      </c>
      <c r="Y125" s="4">
        <f>(H125+T125*F125)*((FactorPrefPesos*X125)^AH125)</f>
        <v>14556115.985327339</v>
      </c>
      <c r="Z125" s="4">
        <f>(H125+BA125/1000+T125*F125)*((FactorPrefPesos*X125)^AH125)</f>
        <v>14556115.985468725</v>
      </c>
      <c r="AA125" s="11">
        <f>Y125-AJ125</f>
        <v>0</v>
      </c>
      <c r="AB125" s="4">
        <f t="shared" si="25"/>
        <v>1.4138780534267426E-4</v>
      </c>
      <c r="AC125" s="1">
        <v>1</v>
      </c>
      <c r="AD125" s="1">
        <v>1.0099237070618208</v>
      </c>
      <c r="AE125" s="1">
        <v>0.33169999123037797</v>
      </c>
      <c r="AF125" s="1">
        <v>7.0809638340787515</v>
      </c>
      <c r="AG125" s="1">
        <v>7.0113849041918792</v>
      </c>
      <c r="AH125" s="1">
        <v>1</v>
      </c>
      <c r="AI125" s="1">
        <v>0</v>
      </c>
      <c r="AJ125" s="1">
        <v>14556115.985327337</v>
      </c>
      <c r="AK125" s="1">
        <v>1</v>
      </c>
      <c r="AL125" s="1">
        <v>1</v>
      </c>
      <c r="AM125" s="2" t="s">
        <v>225</v>
      </c>
      <c r="AN125" s="2">
        <v>1</v>
      </c>
      <c r="AO125" s="1">
        <v>1</v>
      </c>
      <c r="AP125" t="s">
        <v>31</v>
      </c>
      <c r="AQ125" t="s">
        <v>31</v>
      </c>
      <c r="AR125" t="s">
        <v>31</v>
      </c>
      <c r="AS125" t="s">
        <v>31</v>
      </c>
      <c r="AT125" s="1">
        <v>1</v>
      </c>
      <c r="AU125" t="s">
        <v>32</v>
      </c>
      <c r="AV125" t="s">
        <v>63</v>
      </c>
      <c r="AW125" s="10">
        <f t="shared" si="26"/>
        <v>5.7754629597184248E-3</v>
      </c>
      <c r="AX125" s="3">
        <f t="shared" si="27"/>
        <v>0</v>
      </c>
      <c r="AY125" s="3">
        <f t="shared" si="28"/>
        <v>8</v>
      </c>
      <c r="AZ125" s="3">
        <f t="shared" si="29"/>
        <v>19</v>
      </c>
      <c r="BA125" s="3">
        <f t="shared" si="30"/>
        <v>0.1386111111111111</v>
      </c>
    </row>
    <row r="126" spans="1:53">
      <c r="A126" s="9" t="s">
        <v>226</v>
      </c>
      <c r="B126" s="1">
        <v>1</v>
      </c>
      <c r="C126" s="1">
        <v>452</v>
      </c>
      <c r="D126" s="1">
        <v>22</v>
      </c>
      <c r="E126" s="1">
        <v>0</v>
      </c>
      <c r="F126" s="1">
        <v>58463</v>
      </c>
      <c r="G126" s="1">
        <v>57731</v>
      </c>
      <c r="H126" s="1">
        <v>61942490.790198334</v>
      </c>
      <c r="I126" s="1">
        <v>0</v>
      </c>
      <c r="J126" s="1">
        <v>0</v>
      </c>
      <c r="K126" s="1">
        <v>1</v>
      </c>
      <c r="L126" s="1">
        <v>7</v>
      </c>
      <c r="M126" s="4" t="str">
        <f t="shared" si="18"/>
        <v>SIN</v>
      </c>
      <c r="N126" s="4" t="str">
        <f>IF(L126=1,"Noroeste",IF(L126=2,"Peninsular",IF(L126=3,"Occidental",IF(L126=4,"Noreste",IF(L126=5,"Central",IF(L126=6, "Oriental",IF(L126=7,"Norte")))))))</f>
        <v>Norte</v>
      </c>
      <c r="O126" s="1"/>
      <c r="P126" s="1">
        <v>3</v>
      </c>
      <c r="Q126" s="1">
        <v>77</v>
      </c>
      <c r="R126" s="4" t="str">
        <f t="shared" si="20"/>
        <v>173</v>
      </c>
      <c r="S126" s="4">
        <f>IFERROR(VLOOKUP(R126, REgionOf!$A$2:$B$58, 2, FALSE), "")</f>
        <v>6.65</v>
      </c>
      <c r="T126" s="4">
        <f t="shared" si="17"/>
        <v>115.28506499999999</v>
      </c>
      <c r="U126" s="4">
        <f t="shared" si="21"/>
        <v>0.33053928557114803</v>
      </c>
      <c r="V126" s="4">
        <f t="shared" si="22"/>
        <v>7.0801801256176393</v>
      </c>
      <c r="W126" s="4">
        <f t="shared" si="23"/>
        <v>7.0106161688337707</v>
      </c>
      <c r="X126" s="4">
        <f t="shared" si="24"/>
        <v>1.009922659450837</v>
      </c>
      <c r="Y126" s="4">
        <f>(H126+T126*F126)*((FactorPrefPesos*X126)^AH126)</f>
        <v>70057552.762353852</v>
      </c>
      <c r="Z126" s="4">
        <f>(H126+BA126/1000+T126*F126)*((FactorPrefPesos*X126)^AH126)</f>
        <v>70057552.762556151</v>
      </c>
      <c r="AA126" s="11">
        <f>Y126-AJ126</f>
        <v>0</v>
      </c>
      <c r="AB126" s="4">
        <f t="shared" si="25"/>
        <v>2.0231306552886963E-4</v>
      </c>
      <c r="AC126" s="1">
        <v>1</v>
      </c>
      <c r="AD126" s="1">
        <v>1.0099226594508368</v>
      </c>
      <c r="AE126" s="1">
        <v>0.33053928557114803</v>
      </c>
      <c r="AF126" s="1">
        <v>7.0801801256176393</v>
      </c>
      <c r="AG126" s="1">
        <v>7.0106161688337716</v>
      </c>
      <c r="AH126" s="1">
        <v>1</v>
      </c>
      <c r="AI126" s="1">
        <v>0</v>
      </c>
      <c r="AJ126" s="1">
        <v>70057552.762353837</v>
      </c>
      <c r="AK126" s="1">
        <v>1</v>
      </c>
      <c r="AL126" s="1">
        <v>1</v>
      </c>
      <c r="AM126" s="2" t="s">
        <v>226</v>
      </c>
      <c r="AN126" s="2">
        <v>0</v>
      </c>
      <c r="AO126" s="1">
        <v>0</v>
      </c>
      <c r="AP126" t="s">
        <v>31</v>
      </c>
      <c r="AQ126" t="s">
        <v>31</v>
      </c>
      <c r="AR126" t="s">
        <v>31</v>
      </c>
      <c r="AS126" t="s">
        <v>31</v>
      </c>
      <c r="AT126" s="1">
        <v>7</v>
      </c>
      <c r="AU126" t="s">
        <v>32</v>
      </c>
      <c r="AV126" t="s">
        <v>66</v>
      </c>
      <c r="AW126" s="10">
        <f t="shared" si="26"/>
        <v>8.2638888852670789E-3</v>
      </c>
      <c r="AX126" s="3">
        <f t="shared" si="27"/>
        <v>0</v>
      </c>
      <c r="AY126" s="3">
        <f t="shared" si="28"/>
        <v>11</v>
      </c>
      <c r="AZ126" s="3">
        <f t="shared" si="29"/>
        <v>54</v>
      </c>
      <c r="BA126" s="3">
        <f t="shared" si="30"/>
        <v>0.19833333333333331</v>
      </c>
    </row>
    <row r="127" spans="1:53">
      <c r="A127" s="9" t="s">
        <v>227</v>
      </c>
      <c r="B127" s="1">
        <v>1</v>
      </c>
      <c r="C127" s="1">
        <v>453</v>
      </c>
      <c r="D127" s="1">
        <v>30</v>
      </c>
      <c r="E127" s="1">
        <v>0</v>
      </c>
      <c r="F127" s="1">
        <v>71495</v>
      </c>
      <c r="G127" s="1">
        <v>71495</v>
      </c>
      <c r="H127" s="1">
        <v>86544798.003351942</v>
      </c>
      <c r="I127" s="1">
        <v>0</v>
      </c>
      <c r="J127" s="1">
        <v>0</v>
      </c>
      <c r="K127" s="1">
        <v>1</v>
      </c>
      <c r="L127" s="1">
        <v>3</v>
      </c>
      <c r="M127" s="4" t="str">
        <f t="shared" si="18"/>
        <v>SIN</v>
      </c>
      <c r="N127" s="4" t="str">
        <f>IF(L127=1,"Noroeste",IF(L127=2,"Peninsular",IF(L127=3,"Occidental",IF(L127=4,"Noreste",IF(L127=5,"Central",IF(L127=6, "Oriental",IF(L127=7,"Norte")))))))</f>
        <v>Occidental</v>
      </c>
      <c r="O127" s="1"/>
      <c r="P127" s="1">
        <v>9</v>
      </c>
      <c r="Q127" s="1">
        <v>154</v>
      </c>
      <c r="R127" s="4" t="str">
        <f t="shared" si="20"/>
        <v>139</v>
      </c>
      <c r="S127" s="4">
        <f>IFERROR(VLOOKUP(R127, REgionOf!$A$2:$B$58, 2, FALSE), "")</f>
        <v>-0.47</v>
      </c>
      <c r="T127" s="4">
        <f t="shared" si="17"/>
        <v>-8.1479669999999995</v>
      </c>
      <c r="U127" s="4">
        <f t="shared" si="21"/>
        <v>0.33333333333333331</v>
      </c>
      <c r="V127" s="4">
        <f t="shared" si="22"/>
        <v>7.082066666666667</v>
      </c>
      <c r="W127" s="4">
        <f t="shared" si="23"/>
        <v>7.0124666666666666</v>
      </c>
      <c r="X127" s="4">
        <f t="shared" si="24"/>
        <v>1.0099251808683583</v>
      </c>
      <c r="Y127" s="4">
        <f>(H127+T127*F127)*((FactorPrefPesos*X127)^AH127)</f>
        <v>87683604.572855115</v>
      </c>
      <c r="Z127" s="4">
        <f>(H127+BA127/1000+T127*F127)*((FactorPrefPesos*X127)^AH127)</f>
        <v>87683604.576274186</v>
      </c>
      <c r="AA127" s="11">
        <f>Y127-AJ127</f>
        <v>0</v>
      </c>
      <c r="AB127" s="4">
        <f t="shared" si="25"/>
        <v>3.4190565347671509E-3</v>
      </c>
      <c r="AC127" s="1">
        <v>0</v>
      </c>
      <c r="AD127" s="1">
        <v>1.0099251808683583</v>
      </c>
      <c r="AE127" s="1">
        <v>0.33333333333333331</v>
      </c>
      <c r="AF127" s="1">
        <v>7.082066666666667</v>
      </c>
      <c r="AG127" s="1">
        <v>7.0124666666666666</v>
      </c>
      <c r="AH127" s="1">
        <v>1</v>
      </c>
      <c r="AI127" s="1">
        <v>0</v>
      </c>
      <c r="AJ127" s="1">
        <v>87683604.57285513</v>
      </c>
      <c r="AK127" s="1">
        <v>1</v>
      </c>
      <c r="AL127" s="1">
        <v>1</v>
      </c>
      <c r="AM127" s="2" t="s">
        <v>227</v>
      </c>
      <c r="AN127" s="2">
        <v>0</v>
      </c>
      <c r="AO127" s="1">
        <v>0</v>
      </c>
      <c r="AP127" t="s">
        <v>31</v>
      </c>
      <c r="AQ127" t="s">
        <v>31</v>
      </c>
      <c r="AR127" t="s">
        <v>31</v>
      </c>
      <c r="AS127" t="s">
        <v>31</v>
      </c>
      <c r="AT127" s="1">
        <v>3</v>
      </c>
      <c r="AU127" t="s">
        <v>32</v>
      </c>
      <c r="AV127" t="s">
        <v>67</v>
      </c>
      <c r="AW127" s="10">
        <f t="shared" si="26"/>
        <v>0.13966435185284354</v>
      </c>
      <c r="AX127" s="3">
        <f t="shared" si="27"/>
        <v>3</v>
      </c>
      <c r="AY127" s="3">
        <f t="shared" si="28"/>
        <v>21</v>
      </c>
      <c r="AZ127" s="3">
        <f t="shared" si="29"/>
        <v>7</v>
      </c>
      <c r="BA127" s="3">
        <f t="shared" si="30"/>
        <v>3.3519444444444444</v>
      </c>
    </row>
    <row r="128" spans="1:53">
      <c r="A128" s="9" t="s">
        <v>228</v>
      </c>
      <c r="B128" s="1">
        <v>2</v>
      </c>
      <c r="C128" s="1">
        <v>453</v>
      </c>
      <c r="D128" s="1">
        <v>30</v>
      </c>
      <c r="E128" s="1">
        <v>0</v>
      </c>
      <c r="F128" s="1">
        <v>76807</v>
      </c>
      <c r="G128" s="1">
        <v>76807</v>
      </c>
      <c r="H128" s="1">
        <v>90275139.003351942</v>
      </c>
      <c r="I128" s="1">
        <v>0</v>
      </c>
      <c r="J128" s="1">
        <v>0</v>
      </c>
      <c r="K128" s="1">
        <v>1</v>
      </c>
      <c r="L128" s="1">
        <v>3</v>
      </c>
      <c r="M128" s="4" t="str">
        <f t="shared" si="18"/>
        <v>SIN</v>
      </c>
      <c r="N128" s="4" t="str">
        <f>IF(L128=1,"Noroeste",IF(L128=2,"Peninsular",IF(L128=3,"Occidental",IF(L128=4,"Noreste",IF(L128=5,"Central",IF(L128=6, "Oriental",IF(L128=7,"Norte")))))))</f>
        <v>Occidental</v>
      </c>
      <c r="O128" s="1"/>
      <c r="P128" s="1">
        <v>9</v>
      </c>
      <c r="Q128" s="1">
        <v>154</v>
      </c>
      <c r="R128" s="4" t="str">
        <f t="shared" si="20"/>
        <v>139</v>
      </c>
      <c r="S128" s="4">
        <f>IFERROR(VLOOKUP(R128, REgionOf!$A$2:$B$58, 2, FALSE), "")</f>
        <v>-0.47</v>
      </c>
      <c r="T128" s="4">
        <f t="shared" si="17"/>
        <v>-8.1479669999999995</v>
      </c>
      <c r="U128" s="4">
        <f t="shared" si="21"/>
        <v>0.33333333333333331</v>
      </c>
      <c r="V128" s="4">
        <f t="shared" si="22"/>
        <v>7.082066666666667</v>
      </c>
      <c r="W128" s="4">
        <f t="shared" si="23"/>
        <v>7.0124666666666666</v>
      </c>
      <c r="X128" s="4">
        <f t="shared" si="24"/>
        <v>1.0099251808683583</v>
      </c>
      <c r="Y128" s="4">
        <f>(H128+T128*F128)*((FactorPrefPesos*X128)^AH128)</f>
        <v>91444494.836858794</v>
      </c>
      <c r="Z128" s="4">
        <f>(H128+BA128/1000+T128*F128)*((FactorPrefPesos*X128)^AH128)</f>
        <v>91444494.840277866</v>
      </c>
      <c r="AA128" s="11">
        <f>Y128-AJ128</f>
        <v>0</v>
      </c>
      <c r="AB128" s="4">
        <f t="shared" si="25"/>
        <v>3.4190565347671509E-3</v>
      </c>
      <c r="AC128" s="1">
        <v>0</v>
      </c>
      <c r="AD128" s="1">
        <v>1.0099251808683583</v>
      </c>
      <c r="AE128" s="1">
        <v>0.33333333333333331</v>
      </c>
      <c r="AF128" s="1">
        <v>7.082066666666667</v>
      </c>
      <c r="AG128" s="1">
        <v>7.0124666666666666</v>
      </c>
      <c r="AH128" s="1">
        <v>1</v>
      </c>
      <c r="AI128" s="1">
        <v>0</v>
      </c>
      <c r="AJ128" s="1">
        <v>91444494.836858809</v>
      </c>
      <c r="AK128" s="1">
        <v>1</v>
      </c>
      <c r="AL128" s="1">
        <v>1</v>
      </c>
      <c r="AM128" s="2" t="s">
        <v>228</v>
      </c>
      <c r="AN128" s="2">
        <v>0</v>
      </c>
      <c r="AO128" s="1">
        <v>0</v>
      </c>
      <c r="AP128" t="s">
        <v>31</v>
      </c>
      <c r="AQ128" t="s">
        <v>31</v>
      </c>
      <c r="AR128" t="s">
        <v>31</v>
      </c>
      <c r="AS128" t="s">
        <v>31</v>
      </c>
      <c r="AT128" s="1">
        <v>3</v>
      </c>
      <c r="AU128" t="s">
        <v>32</v>
      </c>
      <c r="AV128" t="s">
        <v>67</v>
      </c>
      <c r="AW128" s="10">
        <f t="shared" si="26"/>
        <v>0.13966435185284354</v>
      </c>
      <c r="AX128" s="3">
        <f t="shared" si="27"/>
        <v>3</v>
      </c>
      <c r="AY128" s="3">
        <f t="shared" si="28"/>
        <v>21</v>
      </c>
      <c r="AZ128" s="3">
        <f t="shared" si="29"/>
        <v>7</v>
      </c>
      <c r="BA128" s="3">
        <f t="shared" si="30"/>
        <v>3.3519444444444444</v>
      </c>
    </row>
    <row r="129" spans="1:53">
      <c r="A129" s="9" t="s">
        <v>229</v>
      </c>
      <c r="B129" s="1">
        <v>3</v>
      </c>
      <c r="C129" s="1">
        <v>453</v>
      </c>
      <c r="D129" s="1">
        <v>30</v>
      </c>
      <c r="E129" s="1">
        <v>0</v>
      </c>
      <c r="F129" s="1">
        <v>76807</v>
      </c>
      <c r="G129" s="1">
        <v>78665</v>
      </c>
      <c r="H129" s="1">
        <v>90102373.003351942</v>
      </c>
      <c r="I129" s="1">
        <v>0</v>
      </c>
      <c r="J129" s="1">
        <v>0</v>
      </c>
      <c r="K129" s="1">
        <v>1</v>
      </c>
      <c r="L129" s="1">
        <v>3</v>
      </c>
      <c r="M129" s="4" t="str">
        <f t="shared" si="18"/>
        <v>SIN</v>
      </c>
      <c r="N129" s="4" t="str">
        <f>IF(L129=1,"Noroeste",IF(L129=2,"Peninsular",IF(L129=3,"Occidental",IF(L129=4,"Noreste",IF(L129=5,"Central",IF(L129=6, "Oriental",IF(L129=7,"Norte")))))))</f>
        <v>Occidental</v>
      </c>
      <c r="O129" s="1"/>
      <c r="P129" s="1">
        <v>9</v>
      </c>
      <c r="Q129" s="1">
        <v>154</v>
      </c>
      <c r="R129" s="4" t="str">
        <f t="shared" si="20"/>
        <v>139</v>
      </c>
      <c r="S129" s="4">
        <f>IFERROR(VLOOKUP(R129, REgionOf!$A$2:$B$58, 2, FALSE), "")</f>
        <v>-0.47</v>
      </c>
      <c r="T129" s="4">
        <f t="shared" si="17"/>
        <v>-8.1479669999999995</v>
      </c>
      <c r="U129" s="4">
        <f t="shared" si="21"/>
        <v>0.33866600080076115</v>
      </c>
      <c r="V129" s="4">
        <f t="shared" si="22"/>
        <v>7.0856672837406744</v>
      </c>
      <c r="W129" s="4">
        <f t="shared" si="23"/>
        <v>7.0159984923303433</v>
      </c>
      <c r="X129" s="4">
        <f t="shared" si="24"/>
        <v>1.0099299895070517</v>
      </c>
      <c r="Y129" s="4">
        <f>(H129+T129*F129)*((FactorPrefPesos*X129)^AH129)</f>
        <v>91268703.858737633</v>
      </c>
      <c r="Z129" s="4">
        <f>(H129+BA129/1000+T129*F129)*((FactorPrefPesos*X129)^AH129)</f>
        <v>91268703.862156704</v>
      </c>
      <c r="AA129" s="11">
        <f>Y129-AJ129</f>
        <v>0</v>
      </c>
      <c r="AB129" s="4">
        <f t="shared" si="25"/>
        <v>3.4190863370895386E-3</v>
      </c>
      <c r="AC129" s="1">
        <v>0</v>
      </c>
      <c r="AD129" s="1">
        <v>1.0099299895070515</v>
      </c>
      <c r="AE129" s="1">
        <v>0.33866600080076115</v>
      </c>
      <c r="AF129" s="1">
        <v>7.0856672837406736</v>
      </c>
      <c r="AG129" s="1">
        <v>7.0159984923303442</v>
      </c>
      <c r="AH129" s="1">
        <v>1</v>
      </c>
      <c r="AI129" s="1">
        <v>0</v>
      </c>
      <c r="AJ129" s="1">
        <v>91268703.858737618</v>
      </c>
      <c r="AK129" s="1">
        <v>1</v>
      </c>
      <c r="AL129" s="1">
        <v>1</v>
      </c>
      <c r="AM129" s="2" t="s">
        <v>229</v>
      </c>
      <c r="AN129" s="2">
        <v>0</v>
      </c>
      <c r="AO129" s="1">
        <v>0</v>
      </c>
      <c r="AP129" t="s">
        <v>31</v>
      </c>
      <c r="AQ129" t="s">
        <v>31</v>
      </c>
      <c r="AR129" t="s">
        <v>31</v>
      </c>
      <c r="AS129" t="s">
        <v>31</v>
      </c>
      <c r="AT129" s="1">
        <v>3</v>
      </c>
      <c r="AU129" t="s">
        <v>32</v>
      </c>
      <c r="AV129" t="s">
        <v>67</v>
      </c>
      <c r="AW129" s="10">
        <f t="shared" si="26"/>
        <v>0.13966435185284354</v>
      </c>
      <c r="AX129" s="3">
        <f t="shared" si="27"/>
        <v>3</v>
      </c>
      <c r="AY129" s="3">
        <f t="shared" si="28"/>
        <v>21</v>
      </c>
      <c r="AZ129" s="3">
        <f t="shared" si="29"/>
        <v>7</v>
      </c>
      <c r="BA129" s="3">
        <f t="shared" si="30"/>
        <v>3.3519444444444444</v>
      </c>
    </row>
    <row r="130" spans="1:53">
      <c r="A130" s="9" t="s">
        <v>230</v>
      </c>
      <c r="B130" s="1">
        <v>4</v>
      </c>
      <c r="C130" s="1">
        <v>453</v>
      </c>
      <c r="D130" s="1">
        <v>30</v>
      </c>
      <c r="E130" s="1">
        <v>0</v>
      </c>
      <c r="F130" s="1">
        <v>69573</v>
      </c>
      <c r="G130" s="1">
        <v>69573</v>
      </c>
      <c r="H130" s="1">
        <v>85154718.003351942</v>
      </c>
      <c r="I130" s="1">
        <v>0</v>
      </c>
      <c r="J130" s="1">
        <v>0</v>
      </c>
      <c r="K130" s="1">
        <v>1</v>
      </c>
      <c r="L130" s="1">
        <v>3</v>
      </c>
      <c r="M130" s="4" t="str">
        <f t="shared" si="18"/>
        <v>SIN</v>
      </c>
      <c r="N130" s="4" t="str">
        <f>IF(L130=1,"Noroeste",IF(L130=2,"Peninsular",IF(L130=3,"Occidental",IF(L130=4,"Noreste",IF(L130=5,"Central",IF(L130=6, "Oriental",IF(L130=7,"Norte")))))))</f>
        <v>Occidental</v>
      </c>
      <c r="O130" s="1"/>
      <c r="P130" s="1">
        <v>9</v>
      </c>
      <c r="Q130" s="1">
        <v>154</v>
      </c>
      <c r="R130" s="4" t="str">
        <f t="shared" si="20"/>
        <v>139</v>
      </c>
      <c r="S130" s="4">
        <f>IFERROR(VLOOKUP(R130, REgionOf!$A$2:$B$58, 2, FALSE), "")</f>
        <v>-0.47</v>
      </c>
      <c r="T130" s="4">
        <f t="shared" ref="T130:T193" si="32">S130*TCUSD</f>
        <v>-8.1479669999999995</v>
      </c>
      <c r="U130" s="4">
        <f t="shared" si="21"/>
        <v>0.33333333333333331</v>
      </c>
      <c r="V130" s="4">
        <f t="shared" si="22"/>
        <v>7.082066666666667</v>
      </c>
      <c r="W130" s="4">
        <f t="shared" si="23"/>
        <v>7.0124666666666666</v>
      </c>
      <c r="X130" s="4">
        <f t="shared" si="24"/>
        <v>1.0099251808683583</v>
      </c>
      <c r="Y130" s="4">
        <f>(H130+T130*F130)*((FactorPrefPesos*X130)^AH130)</f>
        <v>86281662.992530212</v>
      </c>
      <c r="Z130" s="4">
        <f>(H130+BA130/1000+T130*F130)*((FactorPrefPesos*X130)^AH130)</f>
        <v>86281662.995949268</v>
      </c>
      <c r="AA130" s="11">
        <f>Y130-AJ130</f>
        <v>0</v>
      </c>
      <c r="AB130" s="4">
        <f t="shared" si="25"/>
        <v>3.4190565347671509E-3</v>
      </c>
      <c r="AC130" s="1">
        <v>0</v>
      </c>
      <c r="AD130" s="1">
        <v>1.0099251808683583</v>
      </c>
      <c r="AE130" s="1">
        <v>0.33333333333333331</v>
      </c>
      <c r="AF130" s="1">
        <v>7.082066666666667</v>
      </c>
      <c r="AG130" s="1">
        <v>7.0124666666666666</v>
      </c>
      <c r="AH130" s="1">
        <v>1</v>
      </c>
      <c r="AI130" s="1">
        <v>0</v>
      </c>
      <c r="AJ130" s="1">
        <v>86281662.992530212</v>
      </c>
      <c r="AK130" s="1">
        <v>1</v>
      </c>
      <c r="AL130" s="1">
        <v>1</v>
      </c>
      <c r="AM130" s="2" t="s">
        <v>230</v>
      </c>
      <c r="AN130" s="2">
        <v>0</v>
      </c>
      <c r="AO130" s="1">
        <v>0</v>
      </c>
      <c r="AP130" t="s">
        <v>31</v>
      </c>
      <c r="AQ130" t="s">
        <v>31</v>
      </c>
      <c r="AR130" t="s">
        <v>31</v>
      </c>
      <c r="AS130" t="s">
        <v>31</v>
      </c>
      <c r="AT130" s="1">
        <v>3</v>
      </c>
      <c r="AU130" t="s">
        <v>32</v>
      </c>
      <c r="AV130" t="s">
        <v>67</v>
      </c>
      <c r="AW130" s="10">
        <f t="shared" si="26"/>
        <v>0.13966435185284354</v>
      </c>
      <c r="AX130" s="3">
        <f t="shared" si="27"/>
        <v>3</v>
      </c>
      <c r="AY130" s="3">
        <f t="shared" si="28"/>
        <v>21</v>
      </c>
      <c r="AZ130" s="3">
        <f t="shared" si="29"/>
        <v>7</v>
      </c>
      <c r="BA130" s="3">
        <f t="shared" si="30"/>
        <v>3.3519444444444444</v>
      </c>
    </row>
    <row r="131" spans="1:53">
      <c r="A131" s="9" t="s">
        <v>231</v>
      </c>
      <c r="B131" s="1">
        <v>1</v>
      </c>
      <c r="C131" s="1">
        <v>241</v>
      </c>
      <c r="D131" s="1">
        <v>10</v>
      </c>
      <c r="E131" s="1">
        <v>0</v>
      </c>
      <c r="F131" s="1">
        <v>21803</v>
      </c>
      <c r="G131" s="1">
        <v>21803</v>
      </c>
      <c r="H131" s="1">
        <v>21537035.010428056</v>
      </c>
      <c r="I131" s="1">
        <v>0</v>
      </c>
      <c r="J131" s="1">
        <v>0</v>
      </c>
      <c r="K131" s="1">
        <v>1</v>
      </c>
      <c r="L131" s="1">
        <v>3</v>
      </c>
      <c r="M131" s="4" t="str">
        <f t="shared" ref="M131:M194" si="33">IF(K131=1,"SIN",IF(K131=2,"BC","BCS"))</f>
        <v>SIN</v>
      </c>
      <c r="N131" s="4" t="str">
        <f t="shared" ref="N131:N194" si="34">IF(L131=1,"Noroeste",IF(L131=2,"Peninsular",IF(L131=3,"Occidental",IF(L131=4,"Noreste",IF(L131=5,"Central",IF(L131=6, "Oriental",IF(L131=7,"Norte")))))))</f>
        <v>Occidental</v>
      </c>
      <c r="O131" s="1"/>
      <c r="P131" s="1">
        <v>3</v>
      </c>
      <c r="Q131" s="1">
        <v>73</v>
      </c>
      <c r="R131" s="4" t="str">
        <f t="shared" ref="R131:R194" si="35">K131&amp;L131&amp;P131</f>
        <v>133</v>
      </c>
      <c r="S131" s="4">
        <f>IFERROR(VLOOKUP(R131, REgionOf!$A$2:$B$58, 2, FALSE), "")</f>
        <v>2.7</v>
      </c>
      <c r="T131" s="4">
        <f t="shared" si="32"/>
        <v>46.807469999999995</v>
      </c>
      <c r="U131" s="4">
        <f t="shared" ref="U131:U194" si="36">20*G131/(70000*E131+40*F131+20*G131)</f>
        <v>0.33333333333333331</v>
      </c>
      <c r="V131" s="4">
        <f t="shared" ref="V131:V194" si="37">6.857+U131*0.6752</f>
        <v>7.082066666666667</v>
      </c>
      <c r="W131" s="4">
        <f t="shared" ref="W131:W194" si="38">6.7917+U131*0.6623</f>
        <v>7.0124666666666666</v>
      </c>
      <c r="X131" s="4">
        <f t="shared" ref="X131:X194" si="39">V131/W131</f>
        <v>1.0099251808683583</v>
      </c>
      <c r="Y131" s="4">
        <f>(H131+T131*F131)*((FactorPrefPesos*X131)^AH131)</f>
        <v>23009280.98643975</v>
      </c>
      <c r="Z131" s="4">
        <f>(H131+BA131/1000+T131*F131)*((FactorPrefPesos*X131)^AH131)</f>
        <v>23009280.986876376</v>
      </c>
      <c r="AA131" s="11">
        <f>Y131-AJ131</f>
        <v>0</v>
      </c>
      <c r="AB131" s="4">
        <f t="shared" ref="AB131:AB194" si="40">Z131-AJ131</f>
        <v>4.366263747215271E-4</v>
      </c>
      <c r="AC131" s="1">
        <v>1</v>
      </c>
      <c r="AD131" s="1">
        <v>1.0099251808683583</v>
      </c>
      <c r="AE131" s="1">
        <v>0.33333333333333331</v>
      </c>
      <c r="AF131" s="1">
        <v>7.082066666666667</v>
      </c>
      <c r="AG131" s="1">
        <v>7.0124666666666666</v>
      </c>
      <c r="AH131" s="1">
        <v>1</v>
      </c>
      <c r="AI131" s="1">
        <v>0</v>
      </c>
      <c r="AJ131" s="1">
        <v>23009280.98643975</v>
      </c>
      <c r="AK131" s="1">
        <v>1</v>
      </c>
      <c r="AL131" s="1">
        <v>1</v>
      </c>
      <c r="AM131" s="2" t="s">
        <v>231</v>
      </c>
      <c r="AN131" s="2">
        <v>0</v>
      </c>
      <c r="AO131" s="1">
        <v>0</v>
      </c>
      <c r="AP131" t="s">
        <v>31</v>
      </c>
      <c r="AQ131" t="s">
        <v>31</v>
      </c>
      <c r="AR131" t="s">
        <v>31</v>
      </c>
      <c r="AS131" t="s">
        <v>31</v>
      </c>
      <c r="AT131" s="1">
        <v>3</v>
      </c>
      <c r="AU131" t="s">
        <v>32</v>
      </c>
      <c r="AV131" t="s">
        <v>68</v>
      </c>
      <c r="AW131" s="10">
        <f t="shared" ref="AW131:AW194" si="41">AV131-AU131</f>
        <v>1.7835648148320615E-2</v>
      </c>
      <c r="AX131" s="3">
        <f t="shared" ref="AX131:AX194" si="42">HOUR(AW131)</f>
        <v>0</v>
      </c>
      <c r="AY131" s="3">
        <f t="shared" ref="AY131:AY194" si="43">MINUTE(AW131)</f>
        <v>25</v>
      </c>
      <c r="AZ131" s="3">
        <f t="shared" ref="AZ131:AZ194" si="44">SECOND(AW131)</f>
        <v>41</v>
      </c>
      <c r="BA131" s="3">
        <f t="shared" ref="BA131:BA194" si="45">AX131+AY131/60+AZ131/3600</f>
        <v>0.42805555555555558</v>
      </c>
    </row>
    <row r="132" spans="1:53">
      <c r="A132" s="9" t="s">
        <v>232</v>
      </c>
      <c r="B132" s="1">
        <v>1</v>
      </c>
      <c r="C132" s="1">
        <v>259</v>
      </c>
      <c r="D132" s="1">
        <v>30</v>
      </c>
      <c r="E132" s="1">
        <v>0</v>
      </c>
      <c r="F132" s="1">
        <v>67507</v>
      </c>
      <c r="G132" s="1">
        <v>67507</v>
      </c>
      <c r="H132" s="1">
        <v>65866026.340391666</v>
      </c>
      <c r="I132" s="1">
        <v>0</v>
      </c>
      <c r="J132" s="1">
        <v>0</v>
      </c>
      <c r="K132" s="1">
        <v>1</v>
      </c>
      <c r="L132" s="1">
        <v>7</v>
      </c>
      <c r="M132" s="4" t="str">
        <f t="shared" si="33"/>
        <v>SIN</v>
      </c>
      <c r="N132" s="4" t="str">
        <f t="shared" si="34"/>
        <v>Norte</v>
      </c>
      <c r="O132" s="1"/>
      <c r="P132" s="1">
        <v>7</v>
      </c>
      <c r="Q132" s="1">
        <v>10</v>
      </c>
      <c r="R132" s="4" t="str">
        <f t="shared" si="35"/>
        <v>177</v>
      </c>
      <c r="S132" s="4">
        <f>IFERROR(VLOOKUP(R132, REgionOf!$A$2:$B$58, 2, FALSE), "")</f>
        <v>6.65</v>
      </c>
      <c r="T132" s="4">
        <f t="shared" si="32"/>
        <v>115.28506499999999</v>
      </c>
      <c r="U132" s="4">
        <f t="shared" si="36"/>
        <v>0.33333333333333331</v>
      </c>
      <c r="V132" s="4">
        <f t="shared" si="37"/>
        <v>7.082066666666667</v>
      </c>
      <c r="W132" s="4">
        <f t="shared" si="38"/>
        <v>7.0124666666666666</v>
      </c>
      <c r="X132" s="4">
        <f t="shared" si="39"/>
        <v>1.0099251808683583</v>
      </c>
      <c r="Y132" s="4">
        <f>(H132+T132*F132)*((FactorPrefPesos*X132)^AH132)</f>
        <v>75123346.159666613</v>
      </c>
      <c r="Z132" s="4">
        <f>(H132+BA132/1000+T132*F132)*((FactorPrefPesos*X132)^AH132)</f>
        <v>75123346.160066128</v>
      </c>
      <c r="AA132" s="11">
        <f>Y132-AJ132</f>
        <v>0</v>
      </c>
      <c r="AB132" s="4">
        <f t="shared" si="40"/>
        <v>3.9950013160705566E-4</v>
      </c>
      <c r="AC132" s="1">
        <v>1</v>
      </c>
      <c r="AD132" s="1">
        <v>1.0099251808683583</v>
      </c>
      <c r="AE132" s="1">
        <v>0.33333333333333331</v>
      </c>
      <c r="AF132" s="1">
        <v>7.082066666666667</v>
      </c>
      <c r="AG132" s="1">
        <v>7.0124666666666666</v>
      </c>
      <c r="AH132" s="1">
        <v>1</v>
      </c>
      <c r="AI132" s="1">
        <v>0</v>
      </c>
      <c r="AJ132" s="1">
        <v>75123346.159666628</v>
      </c>
      <c r="AK132" s="1">
        <v>1</v>
      </c>
      <c r="AL132" s="1">
        <v>1</v>
      </c>
      <c r="AM132" s="2" t="s">
        <v>232</v>
      </c>
      <c r="AN132" s="2">
        <v>0</v>
      </c>
      <c r="AO132" s="1">
        <v>0</v>
      </c>
      <c r="AP132" t="s">
        <v>31</v>
      </c>
      <c r="AQ132" t="s">
        <v>31</v>
      </c>
      <c r="AR132" t="s">
        <v>31</v>
      </c>
      <c r="AS132" t="s">
        <v>31</v>
      </c>
      <c r="AT132" s="1">
        <v>7</v>
      </c>
      <c r="AU132" t="s">
        <v>32</v>
      </c>
      <c r="AV132" t="s">
        <v>69</v>
      </c>
      <c r="AW132" s="10">
        <f t="shared" si="41"/>
        <v>1.6319444446708076E-2</v>
      </c>
      <c r="AX132" s="3">
        <f t="shared" si="42"/>
        <v>0</v>
      </c>
      <c r="AY132" s="3">
        <f t="shared" si="43"/>
        <v>23</v>
      </c>
      <c r="AZ132" s="3">
        <f t="shared" si="44"/>
        <v>30</v>
      </c>
      <c r="BA132" s="3">
        <f t="shared" si="45"/>
        <v>0.39166666666666672</v>
      </c>
    </row>
    <row r="133" spans="1:53">
      <c r="A133" s="9" t="s">
        <v>233</v>
      </c>
      <c r="B133" s="1">
        <v>2</v>
      </c>
      <c r="C133" s="1">
        <v>259</v>
      </c>
      <c r="D133" s="1">
        <v>30</v>
      </c>
      <c r="E133" s="1">
        <v>0</v>
      </c>
      <c r="F133" s="1">
        <v>59724</v>
      </c>
      <c r="G133" s="1">
        <v>59724</v>
      </c>
      <c r="H133" s="1">
        <v>66486120.00039167</v>
      </c>
      <c r="I133" s="1">
        <v>0</v>
      </c>
      <c r="J133" s="1">
        <v>0</v>
      </c>
      <c r="K133" s="1">
        <v>1</v>
      </c>
      <c r="L133" s="1">
        <v>7</v>
      </c>
      <c r="M133" s="4" t="str">
        <f t="shared" si="33"/>
        <v>SIN</v>
      </c>
      <c r="N133" s="4" t="str">
        <f t="shared" si="34"/>
        <v>Norte</v>
      </c>
      <c r="O133" s="1"/>
      <c r="P133" s="1">
        <v>7</v>
      </c>
      <c r="Q133" s="1">
        <v>23</v>
      </c>
      <c r="R133" s="4" t="str">
        <f t="shared" si="35"/>
        <v>177</v>
      </c>
      <c r="S133" s="4">
        <f>IFERROR(VLOOKUP(R133, REgionOf!$A$2:$B$58, 2, FALSE), "")</f>
        <v>6.65</v>
      </c>
      <c r="T133" s="4">
        <f t="shared" si="32"/>
        <v>115.28506499999999</v>
      </c>
      <c r="U133" s="4">
        <f t="shared" si="36"/>
        <v>0.33333333333333331</v>
      </c>
      <c r="V133" s="4">
        <f t="shared" si="37"/>
        <v>7.082066666666667</v>
      </c>
      <c r="W133" s="4">
        <f t="shared" si="38"/>
        <v>7.0124666666666666</v>
      </c>
      <c r="X133" s="4">
        <f t="shared" si="39"/>
        <v>1.0099251808683583</v>
      </c>
      <c r="Y133" s="4">
        <f>(H133+T133*F133)*((FactorPrefPesos*X133)^AH133)</f>
        <v>74840625.986748606</v>
      </c>
      <c r="Z133" s="4">
        <f>(H133+BA133/1000+T133*F133)*((FactorPrefPesos*X133)^AH133)</f>
        <v>74840625.987148106</v>
      </c>
      <c r="AA133" s="11">
        <f>Y133-AJ133</f>
        <v>0</v>
      </c>
      <c r="AB133" s="4">
        <f t="shared" si="40"/>
        <v>3.9950013160705566E-4</v>
      </c>
      <c r="AC133" s="1">
        <v>1</v>
      </c>
      <c r="AD133" s="1">
        <v>1.0099251808683583</v>
      </c>
      <c r="AE133" s="1">
        <v>0.33333333333333331</v>
      </c>
      <c r="AF133" s="1">
        <v>7.082066666666667</v>
      </c>
      <c r="AG133" s="1">
        <v>7.0124666666666666</v>
      </c>
      <c r="AH133" s="1">
        <v>1</v>
      </c>
      <c r="AI133" s="1">
        <v>0</v>
      </c>
      <c r="AJ133" s="1">
        <v>74840625.986748606</v>
      </c>
      <c r="AK133" s="1">
        <v>1</v>
      </c>
      <c r="AL133" s="1">
        <v>1</v>
      </c>
      <c r="AM133" s="2" t="s">
        <v>233</v>
      </c>
      <c r="AN133" s="2">
        <v>0</v>
      </c>
      <c r="AO133" s="1">
        <v>0</v>
      </c>
      <c r="AP133" t="s">
        <v>31</v>
      </c>
      <c r="AQ133" t="s">
        <v>31</v>
      </c>
      <c r="AR133" t="s">
        <v>31</v>
      </c>
      <c r="AS133" t="s">
        <v>31</v>
      </c>
      <c r="AT133" s="1">
        <v>7</v>
      </c>
      <c r="AU133" t="s">
        <v>32</v>
      </c>
      <c r="AV133" t="s">
        <v>69</v>
      </c>
      <c r="AW133" s="10">
        <f t="shared" si="41"/>
        <v>1.6319444446708076E-2</v>
      </c>
      <c r="AX133" s="3">
        <f t="shared" si="42"/>
        <v>0</v>
      </c>
      <c r="AY133" s="3">
        <f t="shared" si="43"/>
        <v>23</v>
      </c>
      <c r="AZ133" s="3">
        <f t="shared" si="44"/>
        <v>30</v>
      </c>
      <c r="BA133" s="3">
        <f t="shared" si="45"/>
        <v>0.39166666666666672</v>
      </c>
    </row>
    <row r="134" spans="1:53">
      <c r="A134" s="9" t="s">
        <v>234</v>
      </c>
      <c r="B134" s="1">
        <v>3</v>
      </c>
      <c r="C134" s="1">
        <v>259</v>
      </c>
      <c r="D134" s="1">
        <v>30</v>
      </c>
      <c r="E134" s="1">
        <v>0</v>
      </c>
      <c r="F134" s="1">
        <v>59844</v>
      </c>
      <c r="G134" s="1">
        <v>59844</v>
      </c>
      <c r="H134" s="1">
        <v>62530385.190391667</v>
      </c>
      <c r="I134" s="1">
        <v>0</v>
      </c>
      <c r="J134" s="1">
        <v>0</v>
      </c>
      <c r="K134" s="1">
        <v>1</v>
      </c>
      <c r="L134" s="1">
        <v>3</v>
      </c>
      <c r="M134" s="4" t="str">
        <f t="shared" si="33"/>
        <v>SIN</v>
      </c>
      <c r="N134" s="4" t="str">
        <f t="shared" si="34"/>
        <v>Occidental</v>
      </c>
      <c r="O134" s="1"/>
      <c r="P134" s="1">
        <v>9</v>
      </c>
      <c r="Q134" s="1">
        <v>7</v>
      </c>
      <c r="R134" s="4" t="str">
        <f t="shared" si="35"/>
        <v>139</v>
      </c>
      <c r="S134" s="4">
        <f>IFERROR(VLOOKUP(R134, REgionOf!$A$2:$B$58, 2, FALSE), "")</f>
        <v>-0.47</v>
      </c>
      <c r="T134" s="4">
        <f t="shared" si="32"/>
        <v>-8.1479669999999995</v>
      </c>
      <c r="U134" s="4">
        <f t="shared" si="36"/>
        <v>0.33333333333333331</v>
      </c>
      <c r="V134" s="4">
        <f t="shared" si="37"/>
        <v>7.082066666666667</v>
      </c>
      <c r="W134" s="4">
        <f t="shared" si="38"/>
        <v>7.0124666666666666</v>
      </c>
      <c r="X134" s="4">
        <f t="shared" si="39"/>
        <v>1.0099251808683583</v>
      </c>
      <c r="Y134" s="4">
        <f>(H134+T134*F134)*((FactorPrefPesos*X134)^AH134)</f>
        <v>63285149.689472377</v>
      </c>
      <c r="Z134" s="4">
        <f>(H134+BA134/1000+T134*F134)*((FactorPrefPesos*X134)^AH134)</f>
        <v>63285149.689871892</v>
      </c>
      <c r="AA134" s="11">
        <f>Y134-AJ134</f>
        <v>0</v>
      </c>
      <c r="AB134" s="4">
        <f t="shared" si="40"/>
        <v>3.9951503276824951E-4</v>
      </c>
      <c r="AC134" s="1">
        <v>1</v>
      </c>
      <c r="AD134" s="1">
        <v>1.0099251808683583</v>
      </c>
      <c r="AE134" s="1">
        <v>0.33333333333333331</v>
      </c>
      <c r="AF134" s="1">
        <v>7.082066666666667</v>
      </c>
      <c r="AG134" s="1">
        <v>7.0124666666666666</v>
      </c>
      <c r="AH134" s="1">
        <v>1</v>
      </c>
      <c r="AI134" s="1">
        <v>0</v>
      </c>
      <c r="AJ134" s="1">
        <v>63285149.689472377</v>
      </c>
      <c r="AK134" s="1">
        <v>1</v>
      </c>
      <c r="AL134" s="1">
        <v>1</v>
      </c>
      <c r="AM134" s="2" t="s">
        <v>234</v>
      </c>
      <c r="AN134" s="2">
        <v>0</v>
      </c>
      <c r="AO134" s="1">
        <v>0</v>
      </c>
      <c r="AP134" t="s">
        <v>31</v>
      </c>
      <c r="AQ134" t="s">
        <v>31</v>
      </c>
      <c r="AR134" t="s">
        <v>31</v>
      </c>
      <c r="AS134" t="s">
        <v>31</v>
      </c>
      <c r="AT134" s="1">
        <v>3</v>
      </c>
      <c r="AU134" t="s">
        <v>32</v>
      </c>
      <c r="AV134" t="s">
        <v>69</v>
      </c>
      <c r="AW134" s="10">
        <f t="shared" si="41"/>
        <v>1.6319444446708076E-2</v>
      </c>
      <c r="AX134" s="3">
        <f t="shared" si="42"/>
        <v>0</v>
      </c>
      <c r="AY134" s="3">
        <f t="shared" si="43"/>
        <v>23</v>
      </c>
      <c r="AZ134" s="3">
        <f t="shared" si="44"/>
        <v>30</v>
      </c>
      <c r="BA134" s="3">
        <f t="shared" si="45"/>
        <v>0.39166666666666672</v>
      </c>
    </row>
    <row r="135" spans="1:53">
      <c r="A135" s="9" t="s">
        <v>235</v>
      </c>
      <c r="B135" s="1">
        <v>7</v>
      </c>
      <c r="C135" s="1">
        <v>19</v>
      </c>
      <c r="D135" s="1">
        <v>198</v>
      </c>
      <c r="E135" s="1">
        <v>0</v>
      </c>
      <c r="F135" s="1">
        <v>609028</v>
      </c>
      <c r="G135" s="1">
        <v>609028</v>
      </c>
      <c r="H135" s="1">
        <v>699316401.00024366</v>
      </c>
      <c r="I135" s="1">
        <v>0</v>
      </c>
      <c r="J135" s="1">
        <v>0</v>
      </c>
      <c r="K135" s="1">
        <v>1</v>
      </c>
      <c r="L135" s="1">
        <v>1</v>
      </c>
      <c r="M135" s="4" t="str">
        <f t="shared" si="33"/>
        <v>SIN</v>
      </c>
      <c r="N135" s="4" t="str">
        <f t="shared" si="34"/>
        <v>Noroeste</v>
      </c>
      <c r="O135" s="1"/>
      <c r="P135" s="1">
        <v>3</v>
      </c>
      <c r="Q135" s="1">
        <v>21</v>
      </c>
      <c r="R135" s="4" t="str">
        <f t="shared" si="35"/>
        <v>113</v>
      </c>
      <c r="S135" s="4">
        <f>IFERROR(VLOOKUP(R135, REgionOf!$A$2:$B$58, 2, FALSE), "")</f>
        <v>8.6199999999999992</v>
      </c>
      <c r="T135" s="4">
        <f t="shared" si="32"/>
        <v>149.43718199999998</v>
      </c>
      <c r="U135" s="4">
        <f t="shared" si="36"/>
        <v>0.33333333333333331</v>
      </c>
      <c r="V135" s="4">
        <f t="shared" si="37"/>
        <v>7.082066666666667</v>
      </c>
      <c r="W135" s="4">
        <f t="shared" si="38"/>
        <v>7.0124666666666666</v>
      </c>
      <c r="X135" s="4">
        <f t="shared" si="39"/>
        <v>1.0099251808683583</v>
      </c>
      <c r="Y135" s="4">
        <f>(H135+T135*F135)*((FactorPrefPesos*X135)^AH135)</f>
        <v>806153695.48553145</v>
      </c>
      <c r="Z135" s="4">
        <f>(H135+BA135/1000+T135*F135)*((FactorPrefPesos*X135)^AH135)</f>
        <v>806153695.48578</v>
      </c>
      <c r="AA135" s="11">
        <f>Y135-AJ135</f>
        <v>0</v>
      </c>
      <c r="AB135" s="4">
        <f t="shared" si="40"/>
        <v>2.4855136871337891E-4</v>
      </c>
      <c r="AC135" s="1">
        <v>1</v>
      </c>
      <c r="AD135" s="1">
        <v>1.0099251808683583</v>
      </c>
      <c r="AE135" s="1">
        <v>0.33333333333333331</v>
      </c>
      <c r="AF135" s="1">
        <v>7.082066666666667</v>
      </c>
      <c r="AG135" s="1">
        <v>7.0124666666666666</v>
      </c>
      <c r="AH135" s="1">
        <v>1</v>
      </c>
      <c r="AI135" s="1">
        <v>0</v>
      </c>
      <c r="AJ135" s="1">
        <v>806153695.48553145</v>
      </c>
      <c r="AK135" s="1">
        <v>1</v>
      </c>
      <c r="AL135" s="1">
        <v>1</v>
      </c>
      <c r="AM135" s="2" t="s">
        <v>235</v>
      </c>
      <c r="AN135" s="2">
        <v>0</v>
      </c>
      <c r="AO135" s="1">
        <v>0</v>
      </c>
      <c r="AP135" s="1">
        <v>66</v>
      </c>
      <c r="AQ135" s="1">
        <v>1</v>
      </c>
      <c r="AR135" s="1">
        <v>1</v>
      </c>
      <c r="AS135" s="1">
        <v>1</v>
      </c>
      <c r="AT135" s="1">
        <v>1</v>
      </c>
      <c r="AU135" t="s">
        <v>32</v>
      </c>
      <c r="AV135" t="s">
        <v>44</v>
      </c>
      <c r="AW135" s="10">
        <f t="shared" si="41"/>
        <v>1.0150462963792961E-2</v>
      </c>
      <c r="AX135" s="3">
        <f t="shared" si="42"/>
        <v>0</v>
      </c>
      <c r="AY135" s="3">
        <f t="shared" si="43"/>
        <v>14</v>
      </c>
      <c r="AZ135" s="3">
        <f t="shared" si="44"/>
        <v>37</v>
      </c>
      <c r="BA135" s="3">
        <f t="shared" si="45"/>
        <v>0.24361111111111111</v>
      </c>
    </row>
    <row r="136" spans="1:53">
      <c r="A136" s="9" t="s">
        <v>236</v>
      </c>
      <c r="B136" s="1">
        <v>4</v>
      </c>
      <c r="C136" s="1">
        <v>259</v>
      </c>
      <c r="D136" s="1">
        <v>30</v>
      </c>
      <c r="E136" s="1">
        <v>0</v>
      </c>
      <c r="F136" s="1">
        <v>21609</v>
      </c>
      <c r="G136" s="1">
        <v>21609</v>
      </c>
      <c r="H136" s="1">
        <v>24055632.030391667</v>
      </c>
      <c r="I136" s="1">
        <v>0</v>
      </c>
      <c r="J136" s="1">
        <v>0</v>
      </c>
      <c r="K136" s="1">
        <v>1</v>
      </c>
      <c r="L136" s="1">
        <v>7</v>
      </c>
      <c r="M136" s="4" t="str">
        <f t="shared" si="33"/>
        <v>SIN</v>
      </c>
      <c r="N136" s="4" t="str">
        <f t="shared" si="34"/>
        <v>Norte</v>
      </c>
      <c r="O136" s="1"/>
      <c r="P136" s="1">
        <v>7</v>
      </c>
      <c r="Q136" s="1">
        <v>14</v>
      </c>
      <c r="R136" s="4" t="str">
        <f t="shared" si="35"/>
        <v>177</v>
      </c>
      <c r="S136" s="4">
        <f>IFERROR(VLOOKUP(R136, REgionOf!$A$2:$B$58, 2, FALSE), "")</f>
        <v>6.65</v>
      </c>
      <c r="T136" s="4">
        <f t="shared" si="32"/>
        <v>115.28506499999999</v>
      </c>
      <c r="U136" s="4">
        <f t="shared" si="36"/>
        <v>0.33333333333333331</v>
      </c>
      <c r="V136" s="4">
        <f t="shared" si="37"/>
        <v>7.082066666666667</v>
      </c>
      <c r="W136" s="4">
        <f t="shared" si="38"/>
        <v>7.0124666666666666</v>
      </c>
      <c r="X136" s="4">
        <f t="shared" si="39"/>
        <v>1.0099251808683583</v>
      </c>
      <c r="Y136" s="4">
        <f>(H136+T136*F136)*((FactorPrefPesos*X136)^AH136)</f>
        <v>27078412.150026772</v>
      </c>
      <c r="Z136" s="4">
        <f>(H136+BA136/1000+T136*F136)*((FactorPrefPesos*X136)^AH136)</f>
        <v>27078412.150426287</v>
      </c>
      <c r="AA136" s="11">
        <f>Y136-AJ136</f>
        <v>0</v>
      </c>
      <c r="AB136" s="4">
        <f t="shared" si="40"/>
        <v>3.9951130747795105E-4</v>
      </c>
      <c r="AC136" s="1">
        <v>1</v>
      </c>
      <c r="AD136" s="1">
        <v>1.0099251808683583</v>
      </c>
      <c r="AE136" s="1">
        <v>0.33333333333333331</v>
      </c>
      <c r="AF136" s="1">
        <v>7.082066666666667</v>
      </c>
      <c r="AG136" s="1">
        <v>7.0124666666666666</v>
      </c>
      <c r="AH136" s="1">
        <v>1</v>
      </c>
      <c r="AI136" s="1">
        <v>0</v>
      </c>
      <c r="AJ136" s="1">
        <v>27078412.150026776</v>
      </c>
      <c r="AK136" s="1">
        <v>1</v>
      </c>
      <c r="AL136" s="1">
        <v>1</v>
      </c>
      <c r="AM136" s="2" t="s">
        <v>236</v>
      </c>
      <c r="AN136" s="2">
        <v>0</v>
      </c>
      <c r="AO136" s="1">
        <v>0</v>
      </c>
      <c r="AP136" t="s">
        <v>31</v>
      </c>
      <c r="AQ136" t="s">
        <v>31</v>
      </c>
      <c r="AR136" t="s">
        <v>31</v>
      </c>
      <c r="AS136" t="s">
        <v>31</v>
      </c>
      <c r="AT136" s="1">
        <v>7</v>
      </c>
      <c r="AU136" t="s">
        <v>32</v>
      </c>
      <c r="AV136" t="s">
        <v>69</v>
      </c>
      <c r="AW136" s="10">
        <f t="shared" si="41"/>
        <v>1.6319444446708076E-2</v>
      </c>
      <c r="AX136" s="3">
        <f t="shared" si="42"/>
        <v>0</v>
      </c>
      <c r="AY136" s="3">
        <f t="shared" si="43"/>
        <v>23</v>
      </c>
      <c r="AZ136" s="3">
        <f t="shared" si="44"/>
        <v>30</v>
      </c>
      <c r="BA136" s="3">
        <f t="shared" si="45"/>
        <v>0.39166666666666672</v>
      </c>
    </row>
    <row r="137" spans="1:53">
      <c r="A137" s="9" t="s">
        <v>237</v>
      </c>
      <c r="B137" s="1">
        <v>8</v>
      </c>
      <c r="C137" s="1">
        <v>19</v>
      </c>
      <c r="D137" s="1">
        <v>30</v>
      </c>
      <c r="E137" s="1">
        <v>0</v>
      </c>
      <c r="F137" s="1">
        <v>91321</v>
      </c>
      <c r="G137" s="1">
        <v>91321</v>
      </c>
      <c r="H137" s="1">
        <v>109653690.7502436</v>
      </c>
      <c r="I137" s="1">
        <v>0</v>
      </c>
      <c r="J137" s="1">
        <v>0</v>
      </c>
      <c r="K137" s="1">
        <v>1</v>
      </c>
      <c r="L137" s="1">
        <v>1</v>
      </c>
      <c r="M137" s="4" t="str">
        <f t="shared" si="33"/>
        <v>SIN</v>
      </c>
      <c r="N137" s="4" t="str">
        <f t="shared" si="34"/>
        <v>Noroeste</v>
      </c>
      <c r="O137" s="1"/>
      <c r="P137" s="1">
        <v>1</v>
      </c>
      <c r="Q137" s="1">
        <v>15</v>
      </c>
      <c r="R137" s="4" t="str">
        <f t="shared" si="35"/>
        <v>111</v>
      </c>
      <c r="S137" s="4">
        <f>IFERROR(VLOOKUP(R137, REgionOf!$A$2:$B$58, 2, FALSE), "")</f>
        <v>8.41</v>
      </c>
      <c r="T137" s="4">
        <f t="shared" si="32"/>
        <v>145.79660099999998</v>
      </c>
      <c r="U137" s="4">
        <f t="shared" si="36"/>
        <v>0.33333333333333331</v>
      </c>
      <c r="V137" s="4">
        <f t="shared" si="37"/>
        <v>7.082066666666667</v>
      </c>
      <c r="W137" s="4">
        <f t="shared" si="38"/>
        <v>7.0124666666666666</v>
      </c>
      <c r="X137" s="4">
        <f t="shared" si="39"/>
        <v>1.0099251808683583</v>
      </c>
      <c r="Y137" s="4">
        <f>(H137+T137*F137)*((FactorPrefPesos*X137)^AH137)</f>
        <v>125430346.23016225</v>
      </c>
      <c r="Z137" s="4">
        <f>(H137+BA137/1000+T137*F137)*((FactorPrefPesos*X137)^AH137)</f>
        <v>125430346.23041074</v>
      </c>
      <c r="AA137" s="11">
        <f>Y137-AJ137</f>
        <v>0</v>
      </c>
      <c r="AB137" s="4">
        <f t="shared" si="40"/>
        <v>2.4847686290740967E-4</v>
      </c>
      <c r="AC137" s="1">
        <v>1</v>
      </c>
      <c r="AD137" s="1">
        <v>1.0099251808683583</v>
      </c>
      <c r="AE137" s="1">
        <v>0.33333333333333331</v>
      </c>
      <c r="AF137" s="1">
        <v>7.082066666666667</v>
      </c>
      <c r="AG137" s="1">
        <v>7.0124666666666666</v>
      </c>
      <c r="AH137" s="1">
        <v>1</v>
      </c>
      <c r="AI137" s="1">
        <v>0</v>
      </c>
      <c r="AJ137" s="1">
        <v>125430346.23016226</v>
      </c>
      <c r="AK137" s="1">
        <v>1</v>
      </c>
      <c r="AL137" s="1">
        <v>1</v>
      </c>
      <c r="AM137" s="2" t="s">
        <v>237</v>
      </c>
      <c r="AN137" s="2">
        <v>0</v>
      </c>
      <c r="AO137" s="1">
        <v>0</v>
      </c>
      <c r="AP137" t="s">
        <v>31</v>
      </c>
      <c r="AQ137" t="s">
        <v>31</v>
      </c>
      <c r="AR137" t="s">
        <v>31</v>
      </c>
      <c r="AS137" t="s">
        <v>31</v>
      </c>
      <c r="AT137" s="1">
        <v>1</v>
      </c>
      <c r="AU137" t="s">
        <v>32</v>
      </c>
      <c r="AV137" t="s">
        <v>44</v>
      </c>
      <c r="AW137" s="10">
        <f t="shared" si="41"/>
        <v>1.0150462963792961E-2</v>
      </c>
      <c r="AX137" s="3">
        <f t="shared" si="42"/>
        <v>0</v>
      </c>
      <c r="AY137" s="3">
        <f t="shared" si="43"/>
        <v>14</v>
      </c>
      <c r="AZ137" s="3">
        <f t="shared" si="44"/>
        <v>37</v>
      </c>
      <c r="BA137" s="3">
        <f t="shared" si="45"/>
        <v>0.24361111111111111</v>
      </c>
    </row>
    <row r="138" spans="1:53">
      <c r="A138" s="9" t="s">
        <v>238</v>
      </c>
      <c r="B138" s="1">
        <v>9</v>
      </c>
      <c r="C138" s="1">
        <v>19</v>
      </c>
      <c r="D138" s="1">
        <v>40</v>
      </c>
      <c r="E138" s="1">
        <v>0</v>
      </c>
      <c r="F138" s="1">
        <v>119986</v>
      </c>
      <c r="G138" s="1">
        <v>119986</v>
      </c>
      <c r="H138" s="1">
        <v>142903326.0002436</v>
      </c>
      <c r="I138" s="1">
        <v>0</v>
      </c>
      <c r="J138" s="1">
        <v>0</v>
      </c>
      <c r="K138" s="1">
        <v>1</v>
      </c>
      <c r="L138" s="1">
        <v>1</v>
      </c>
      <c r="M138" s="4" t="str">
        <f t="shared" si="33"/>
        <v>SIN</v>
      </c>
      <c r="N138" s="4" t="str">
        <f t="shared" si="34"/>
        <v>Noroeste</v>
      </c>
      <c r="O138" s="1"/>
      <c r="P138" s="1">
        <v>1</v>
      </c>
      <c r="Q138" s="1">
        <v>46</v>
      </c>
      <c r="R138" s="4" t="str">
        <f t="shared" si="35"/>
        <v>111</v>
      </c>
      <c r="S138" s="4">
        <f>IFERROR(VLOOKUP(R138, REgionOf!$A$2:$B$58, 2, FALSE), "")</f>
        <v>8.41</v>
      </c>
      <c r="T138" s="4">
        <f t="shared" si="32"/>
        <v>145.79660099999998</v>
      </c>
      <c r="U138" s="4">
        <f t="shared" si="36"/>
        <v>0.33333333333333331</v>
      </c>
      <c r="V138" s="4">
        <f t="shared" si="37"/>
        <v>7.082066666666667</v>
      </c>
      <c r="W138" s="4">
        <f t="shared" si="38"/>
        <v>7.0124666666666666</v>
      </c>
      <c r="X138" s="4">
        <f t="shared" si="39"/>
        <v>1.0099251808683583</v>
      </c>
      <c r="Y138" s="4">
        <f>(H138+T138*F138)*((FactorPrefPesos*X138)^AH138)</f>
        <v>163608733.43227968</v>
      </c>
      <c r="Z138" s="4">
        <f>(H138+BA138/1000+T138*F138)*((FactorPrefPesos*X138)^AH138)</f>
        <v>163608733.43252817</v>
      </c>
      <c r="AA138" s="11">
        <f>Y138-AJ138</f>
        <v>0</v>
      </c>
      <c r="AB138" s="4">
        <f t="shared" si="40"/>
        <v>2.4849176406860352E-4</v>
      </c>
      <c r="AC138" s="1">
        <v>1</v>
      </c>
      <c r="AD138" s="1">
        <v>1.0099251808683583</v>
      </c>
      <c r="AE138" s="1">
        <v>0.33333333333333331</v>
      </c>
      <c r="AF138" s="1">
        <v>7.082066666666667</v>
      </c>
      <c r="AG138" s="1">
        <v>7.0124666666666666</v>
      </c>
      <c r="AH138" s="1">
        <v>1</v>
      </c>
      <c r="AI138" s="1">
        <v>0</v>
      </c>
      <c r="AJ138" s="1">
        <v>163608733.43227968</v>
      </c>
      <c r="AK138" s="1">
        <v>1</v>
      </c>
      <c r="AL138" s="1">
        <v>1</v>
      </c>
      <c r="AM138" s="2" t="s">
        <v>238</v>
      </c>
      <c r="AN138" s="2">
        <v>0</v>
      </c>
      <c r="AO138" s="1">
        <v>0</v>
      </c>
      <c r="AP138" t="s">
        <v>31</v>
      </c>
      <c r="AQ138" t="s">
        <v>31</v>
      </c>
      <c r="AR138" t="s">
        <v>31</v>
      </c>
      <c r="AS138" t="s">
        <v>31</v>
      </c>
      <c r="AT138" s="1">
        <v>1</v>
      </c>
      <c r="AU138" t="s">
        <v>32</v>
      </c>
      <c r="AV138" t="s">
        <v>44</v>
      </c>
      <c r="AW138" s="10">
        <f t="shared" si="41"/>
        <v>1.0150462963792961E-2</v>
      </c>
      <c r="AX138" s="3">
        <f t="shared" si="42"/>
        <v>0</v>
      </c>
      <c r="AY138" s="3">
        <f t="shared" si="43"/>
        <v>14</v>
      </c>
      <c r="AZ138" s="3">
        <f t="shared" si="44"/>
        <v>37</v>
      </c>
      <c r="BA138" s="3">
        <f t="shared" si="45"/>
        <v>0.24361111111111111</v>
      </c>
    </row>
    <row r="139" spans="1:53">
      <c r="A139" s="9" t="s">
        <v>239</v>
      </c>
      <c r="B139" s="1">
        <v>10</v>
      </c>
      <c r="C139" s="1">
        <v>19</v>
      </c>
      <c r="D139" s="1">
        <v>32</v>
      </c>
      <c r="E139" s="1">
        <v>0</v>
      </c>
      <c r="F139" s="1">
        <v>96358</v>
      </c>
      <c r="G139" s="1">
        <v>96358</v>
      </c>
      <c r="H139" s="1">
        <v>120399321.0002436</v>
      </c>
      <c r="I139" s="1">
        <v>0</v>
      </c>
      <c r="J139" s="1">
        <v>0</v>
      </c>
      <c r="K139" s="1">
        <v>1</v>
      </c>
      <c r="L139" s="1">
        <v>1</v>
      </c>
      <c r="M139" s="4" t="str">
        <f t="shared" si="33"/>
        <v>SIN</v>
      </c>
      <c r="N139" s="4" t="str">
        <f t="shared" si="34"/>
        <v>Noroeste</v>
      </c>
      <c r="O139" s="1"/>
      <c r="P139" s="1">
        <v>1</v>
      </c>
      <c r="Q139" s="1">
        <v>13</v>
      </c>
      <c r="R139" s="4" t="str">
        <f t="shared" si="35"/>
        <v>111</v>
      </c>
      <c r="S139" s="4">
        <f>IFERROR(VLOOKUP(R139, REgionOf!$A$2:$B$58, 2, FALSE), "")</f>
        <v>8.41</v>
      </c>
      <c r="T139" s="4">
        <f t="shared" si="32"/>
        <v>145.79660099999998</v>
      </c>
      <c r="U139" s="4">
        <f t="shared" si="36"/>
        <v>0.33333333333333331</v>
      </c>
      <c r="V139" s="4">
        <f t="shared" si="37"/>
        <v>7.082066666666667</v>
      </c>
      <c r="W139" s="4">
        <f t="shared" si="38"/>
        <v>7.0124666666666666</v>
      </c>
      <c r="X139" s="4">
        <f t="shared" si="39"/>
        <v>1.0099251808683583</v>
      </c>
      <c r="Y139" s="4">
        <f>(H139+T139*F139)*((FactorPrefPesos*X139)^AH139)</f>
        <v>137140234.60130528</v>
      </c>
      <c r="Z139" s="4">
        <f>(H139+BA139/1000+T139*F139)*((FactorPrefPesos*X139)^AH139)</f>
        <v>137140234.60155374</v>
      </c>
      <c r="AA139" s="11">
        <f>Y139-AJ139</f>
        <v>0</v>
      </c>
      <c r="AB139" s="4">
        <f t="shared" si="40"/>
        <v>2.4843215942382813E-4</v>
      </c>
      <c r="AC139" s="1">
        <v>1</v>
      </c>
      <c r="AD139" s="1">
        <v>1.0099251808683583</v>
      </c>
      <c r="AE139" s="1">
        <v>0.33333333333333331</v>
      </c>
      <c r="AF139" s="1">
        <v>7.082066666666667</v>
      </c>
      <c r="AG139" s="1">
        <v>7.0124666666666666</v>
      </c>
      <c r="AH139" s="1">
        <v>1</v>
      </c>
      <c r="AI139" s="1">
        <v>0</v>
      </c>
      <c r="AJ139" s="1">
        <v>137140234.60130531</v>
      </c>
      <c r="AK139" s="1">
        <v>1</v>
      </c>
      <c r="AL139" s="1">
        <v>1</v>
      </c>
      <c r="AM139" s="2" t="s">
        <v>239</v>
      </c>
      <c r="AN139" s="2">
        <v>0</v>
      </c>
      <c r="AO139" s="1">
        <v>0</v>
      </c>
      <c r="AP139" t="s">
        <v>31</v>
      </c>
      <c r="AQ139" t="s">
        <v>31</v>
      </c>
      <c r="AR139" t="s">
        <v>31</v>
      </c>
      <c r="AS139" t="s">
        <v>31</v>
      </c>
      <c r="AT139" s="1">
        <v>1</v>
      </c>
      <c r="AU139" t="s">
        <v>32</v>
      </c>
      <c r="AV139" t="s">
        <v>44</v>
      </c>
      <c r="AW139" s="10">
        <f t="shared" si="41"/>
        <v>1.0150462963792961E-2</v>
      </c>
      <c r="AX139" s="3">
        <f t="shared" si="42"/>
        <v>0</v>
      </c>
      <c r="AY139" s="3">
        <f t="shared" si="43"/>
        <v>14</v>
      </c>
      <c r="AZ139" s="3">
        <f t="shared" si="44"/>
        <v>37</v>
      </c>
      <c r="BA139" s="3">
        <f t="shared" si="45"/>
        <v>0.24361111111111111</v>
      </c>
    </row>
    <row r="140" spans="1:53">
      <c r="A140" s="9" t="s">
        <v>240</v>
      </c>
      <c r="B140" s="1">
        <v>14</v>
      </c>
      <c r="C140" s="1">
        <v>19</v>
      </c>
      <c r="D140" s="1">
        <v>100</v>
      </c>
      <c r="E140" s="1">
        <v>0</v>
      </c>
      <c r="F140" s="1">
        <v>311308</v>
      </c>
      <c r="G140" s="1">
        <v>311308</v>
      </c>
      <c r="H140" s="1">
        <v>351622386.0002436</v>
      </c>
      <c r="I140" s="1">
        <v>0</v>
      </c>
      <c r="J140" s="1">
        <v>0</v>
      </c>
      <c r="K140" s="1">
        <v>1</v>
      </c>
      <c r="L140" s="1">
        <v>7</v>
      </c>
      <c r="M140" s="4" t="str">
        <f t="shared" si="33"/>
        <v>SIN</v>
      </c>
      <c r="N140" s="4" t="str">
        <f t="shared" si="34"/>
        <v>Norte</v>
      </c>
      <c r="O140" s="1"/>
      <c r="P140" s="1">
        <v>3</v>
      </c>
      <c r="Q140" s="1">
        <v>36</v>
      </c>
      <c r="R140" s="4" t="str">
        <f t="shared" si="35"/>
        <v>173</v>
      </c>
      <c r="S140" s="4">
        <f>IFERROR(VLOOKUP(R140, REgionOf!$A$2:$B$58, 2, FALSE), "")</f>
        <v>6.65</v>
      </c>
      <c r="T140" s="4">
        <f t="shared" si="32"/>
        <v>115.28506499999999</v>
      </c>
      <c r="U140" s="4">
        <f t="shared" si="36"/>
        <v>0.33333333333333331</v>
      </c>
      <c r="V140" s="4">
        <f t="shared" si="37"/>
        <v>7.082066666666667</v>
      </c>
      <c r="W140" s="4">
        <f t="shared" si="38"/>
        <v>7.0124666666666666</v>
      </c>
      <c r="X140" s="4">
        <f t="shared" si="39"/>
        <v>1.0099251808683583</v>
      </c>
      <c r="Y140" s="4">
        <f>(H140+T140*F140)*((FactorPrefPesos*X140)^AH140)</f>
        <v>395271247.94009596</v>
      </c>
      <c r="Z140" s="4">
        <f>(H140+BA140/1000+T140*F140)*((FactorPrefPesos*X140)^AH140)</f>
        <v>395271247.94034445</v>
      </c>
      <c r="AA140" s="11">
        <f>Y140-AJ140</f>
        <v>0</v>
      </c>
      <c r="AB140" s="4">
        <f t="shared" si="40"/>
        <v>2.4849176406860352E-4</v>
      </c>
      <c r="AC140" s="1">
        <v>1</v>
      </c>
      <c r="AD140" s="1">
        <v>1.0099251808683583</v>
      </c>
      <c r="AE140" s="1">
        <v>0.33333333333333331</v>
      </c>
      <c r="AF140" s="1">
        <v>7.082066666666667</v>
      </c>
      <c r="AG140" s="1">
        <v>7.0124666666666666</v>
      </c>
      <c r="AH140" s="1">
        <v>1</v>
      </c>
      <c r="AI140" s="1">
        <v>0</v>
      </c>
      <c r="AJ140" s="1">
        <v>395271247.94009596</v>
      </c>
      <c r="AK140" s="1">
        <v>1</v>
      </c>
      <c r="AL140" s="1">
        <v>1</v>
      </c>
      <c r="AM140" s="2" t="s">
        <v>240</v>
      </c>
      <c r="AN140" s="2">
        <v>0</v>
      </c>
      <c r="AO140" s="1">
        <v>0</v>
      </c>
      <c r="AP140" s="1">
        <v>15</v>
      </c>
      <c r="AQ140" s="1">
        <v>2</v>
      </c>
      <c r="AR140" s="1">
        <v>7</v>
      </c>
      <c r="AS140" s="1">
        <v>1</v>
      </c>
      <c r="AT140" s="1">
        <v>7</v>
      </c>
      <c r="AU140" t="s">
        <v>32</v>
      </c>
      <c r="AV140" t="s">
        <v>44</v>
      </c>
      <c r="AW140" s="10">
        <f t="shared" si="41"/>
        <v>1.0150462963792961E-2</v>
      </c>
      <c r="AX140" s="3">
        <f t="shared" si="42"/>
        <v>0</v>
      </c>
      <c r="AY140" s="3">
        <f t="shared" si="43"/>
        <v>14</v>
      </c>
      <c r="AZ140" s="3">
        <f t="shared" si="44"/>
        <v>37</v>
      </c>
      <c r="BA140" s="3">
        <f t="shared" si="45"/>
        <v>0.24361111111111111</v>
      </c>
    </row>
    <row r="141" spans="1:53">
      <c r="A141" s="9" t="s">
        <v>241</v>
      </c>
      <c r="B141" s="1">
        <v>16</v>
      </c>
      <c r="C141" s="1">
        <v>19</v>
      </c>
      <c r="D141" s="1">
        <v>150</v>
      </c>
      <c r="E141" s="1">
        <v>0</v>
      </c>
      <c r="F141" s="1">
        <v>466553</v>
      </c>
      <c r="G141" s="1">
        <v>466553</v>
      </c>
      <c r="H141" s="1">
        <v>517174000.5002436</v>
      </c>
      <c r="I141" s="1">
        <v>0</v>
      </c>
      <c r="J141" s="1">
        <v>0</v>
      </c>
      <c r="K141" s="1">
        <v>1</v>
      </c>
      <c r="L141" s="1">
        <v>7</v>
      </c>
      <c r="M141" s="4" t="str">
        <f t="shared" si="33"/>
        <v>SIN</v>
      </c>
      <c r="N141" s="4" t="str">
        <f t="shared" si="34"/>
        <v>Norte</v>
      </c>
      <c r="O141" s="1"/>
      <c r="P141" s="1">
        <v>3</v>
      </c>
      <c r="Q141" s="1">
        <v>36</v>
      </c>
      <c r="R141" s="4" t="str">
        <f t="shared" si="35"/>
        <v>173</v>
      </c>
      <c r="S141" s="4">
        <f>IFERROR(VLOOKUP(R141, REgionOf!$A$2:$B$58, 2, FALSE), "")</f>
        <v>6.65</v>
      </c>
      <c r="T141" s="4">
        <f t="shared" si="32"/>
        <v>115.28506499999999</v>
      </c>
      <c r="U141" s="4">
        <f t="shared" si="36"/>
        <v>0.33333333333333331</v>
      </c>
      <c r="V141" s="4">
        <f t="shared" si="37"/>
        <v>7.082066666666667</v>
      </c>
      <c r="W141" s="4">
        <f t="shared" si="38"/>
        <v>7.0124666666666666</v>
      </c>
      <c r="X141" s="4">
        <f t="shared" si="39"/>
        <v>1.0099251808683583</v>
      </c>
      <c r="Y141" s="4">
        <f>(H141+T141*F141)*((FactorPrefPesos*X141)^AH141)</f>
        <v>582393755.39559519</v>
      </c>
      <c r="Z141" s="4">
        <f>(H141+BA141/1000+T141*F141)*((FactorPrefPesos*X141)^AH141)</f>
        <v>582393755.39584374</v>
      </c>
      <c r="AA141" s="11">
        <f>Y141-AJ141</f>
        <v>0</v>
      </c>
      <c r="AB141" s="4">
        <f t="shared" si="40"/>
        <v>2.4843215942382813E-4</v>
      </c>
      <c r="AC141" s="1">
        <v>1</v>
      </c>
      <c r="AD141" s="1">
        <v>1.0099251808683583</v>
      </c>
      <c r="AE141" s="1">
        <v>0.33333333333333331</v>
      </c>
      <c r="AF141" s="1">
        <v>7.082066666666667</v>
      </c>
      <c r="AG141" s="1">
        <v>7.0124666666666666</v>
      </c>
      <c r="AH141" s="1">
        <v>1</v>
      </c>
      <c r="AI141" s="1">
        <v>0</v>
      </c>
      <c r="AJ141" s="1">
        <v>582393755.39559531</v>
      </c>
      <c r="AK141" s="1">
        <v>1</v>
      </c>
      <c r="AL141" s="1">
        <v>1</v>
      </c>
      <c r="AM141" s="2" t="s">
        <v>241</v>
      </c>
      <c r="AN141" s="2">
        <v>0</v>
      </c>
      <c r="AO141" s="1">
        <v>0</v>
      </c>
      <c r="AP141" s="1">
        <v>15</v>
      </c>
      <c r="AQ141" s="1">
        <v>2</v>
      </c>
      <c r="AR141" s="1">
        <v>7</v>
      </c>
      <c r="AS141" s="1">
        <v>1</v>
      </c>
      <c r="AT141" s="1">
        <v>7</v>
      </c>
      <c r="AU141" t="s">
        <v>32</v>
      </c>
      <c r="AV141" t="s">
        <v>44</v>
      </c>
      <c r="AW141" s="10">
        <f t="shared" si="41"/>
        <v>1.0150462963792961E-2</v>
      </c>
      <c r="AX141" s="3">
        <f t="shared" si="42"/>
        <v>0</v>
      </c>
      <c r="AY141" s="3">
        <f t="shared" si="43"/>
        <v>14</v>
      </c>
      <c r="AZ141" s="3">
        <f t="shared" si="44"/>
        <v>37</v>
      </c>
      <c r="BA141" s="3">
        <f t="shared" si="45"/>
        <v>0.24361111111111111</v>
      </c>
    </row>
    <row r="142" spans="1:53">
      <c r="A142" s="9" t="s">
        <v>242</v>
      </c>
      <c r="B142" s="1">
        <v>2</v>
      </c>
      <c r="C142" s="1">
        <v>186</v>
      </c>
      <c r="D142" s="1">
        <v>150</v>
      </c>
      <c r="E142" s="1">
        <v>0</v>
      </c>
      <c r="F142" s="1">
        <v>0</v>
      </c>
      <c r="G142" s="1">
        <v>394015</v>
      </c>
      <c r="H142" s="1">
        <v>169623458.00453916</v>
      </c>
      <c r="I142" s="1">
        <v>0</v>
      </c>
      <c r="J142" s="1">
        <v>0</v>
      </c>
      <c r="K142" s="1">
        <v>1</v>
      </c>
      <c r="L142" s="1">
        <v>3</v>
      </c>
      <c r="M142" s="4" t="str">
        <f t="shared" si="33"/>
        <v>SIN</v>
      </c>
      <c r="N142" s="4" t="str">
        <f t="shared" si="34"/>
        <v>Occidental</v>
      </c>
      <c r="O142" s="1"/>
      <c r="P142" s="1">
        <v>4</v>
      </c>
      <c r="Q142" s="1">
        <v>96</v>
      </c>
      <c r="R142" s="4" t="str">
        <f t="shared" si="35"/>
        <v>134</v>
      </c>
      <c r="S142" s="4">
        <f>IFERROR(VLOOKUP(R142, REgionOf!$A$2:$B$58, 2, FALSE), "")</f>
        <v>10.67</v>
      </c>
      <c r="T142" s="4">
        <f t="shared" si="32"/>
        <v>184.97618699999998</v>
      </c>
      <c r="U142" s="4">
        <f t="shared" si="36"/>
        <v>1</v>
      </c>
      <c r="V142" s="4">
        <f t="shared" si="37"/>
        <v>7.5322000000000005</v>
      </c>
      <c r="W142" s="4">
        <f t="shared" si="38"/>
        <v>7.4539999999999997</v>
      </c>
      <c r="X142" s="4">
        <f t="shared" si="39"/>
        <v>1.0104910115374297</v>
      </c>
      <c r="Y142" s="4">
        <f>(H142+T142*F142)*((FactorPrefPesos*X142)^AH142)</f>
        <v>173117009.45607835</v>
      </c>
      <c r="Z142" s="4">
        <f>(H142+BA142/1000+T142*F142)*((FactorPrefPesos*X142)^AH142)</f>
        <v>173117009.460711</v>
      </c>
      <c r="AA142" s="11">
        <f>Y142-AJ142</f>
        <v>0</v>
      </c>
      <c r="AB142" s="4">
        <f t="shared" si="40"/>
        <v>4.6326816082000732E-3</v>
      </c>
      <c r="AC142" s="1">
        <v>0</v>
      </c>
      <c r="AD142" s="1">
        <v>1.0104910115374295</v>
      </c>
      <c r="AE142" s="1">
        <v>1</v>
      </c>
      <c r="AF142" s="1">
        <v>7.5321999999999996</v>
      </c>
      <c r="AG142" s="1">
        <v>7.4539999999999997</v>
      </c>
      <c r="AH142" s="1">
        <v>1</v>
      </c>
      <c r="AI142" s="1">
        <v>0</v>
      </c>
      <c r="AJ142" s="1">
        <v>173117009.45607832</v>
      </c>
      <c r="AK142" s="1">
        <v>1</v>
      </c>
      <c r="AL142" s="1">
        <v>1</v>
      </c>
      <c r="AM142" s="2" t="s">
        <v>242</v>
      </c>
      <c r="AN142" s="2">
        <v>0</v>
      </c>
      <c r="AO142" s="1">
        <v>0</v>
      </c>
      <c r="AP142" t="s">
        <v>31</v>
      </c>
      <c r="AQ142" t="s">
        <v>31</v>
      </c>
      <c r="AR142" t="s">
        <v>31</v>
      </c>
      <c r="AS142" t="s">
        <v>31</v>
      </c>
      <c r="AT142" s="1">
        <v>3</v>
      </c>
      <c r="AU142" t="s">
        <v>32</v>
      </c>
      <c r="AV142" t="s">
        <v>70</v>
      </c>
      <c r="AW142" s="10">
        <f t="shared" si="41"/>
        <v>0.18913194444758119</v>
      </c>
      <c r="AX142" s="3">
        <f t="shared" si="42"/>
        <v>4</v>
      </c>
      <c r="AY142" s="3">
        <f t="shared" si="43"/>
        <v>32</v>
      </c>
      <c r="AZ142" s="3">
        <f t="shared" si="44"/>
        <v>21</v>
      </c>
      <c r="BA142" s="3">
        <f t="shared" si="45"/>
        <v>4.5391666666666666</v>
      </c>
    </row>
    <row r="143" spans="1:53">
      <c r="A143" s="9" t="s">
        <v>243</v>
      </c>
      <c r="B143" s="1">
        <v>3</v>
      </c>
      <c r="C143" s="1">
        <v>186</v>
      </c>
      <c r="D143" s="1">
        <v>120</v>
      </c>
      <c r="E143" s="1">
        <v>0</v>
      </c>
      <c r="F143" s="1">
        <v>294348</v>
      </c>
      <c r="G143" s="1">
        <v>20000</v>
      </c>
      <c r="H143" s="1">
        <v>133381728.00453916</v>
      </c>
      <c r="I143" s="1">
        <v>0</v>
      </c>
      <c r="J143" s="1">
        <v>0</v>
      </c>
      <c r="K143" s="1">
        <v>1</v>
      </c>
      <c r="L143" s="1">
        <v>3</v>
      </c>
      <c r="M143" s="4" t="str">
        <f t="shared" si="33"/>
        <v>SIN</v>
      </c>
      <c r="N143" s="4" t="str">
        <f t="shared" si="34"/>
        <v>Occidental</v>
      </c>
      <c r="O143" s="1"/>
      <c r="P143" s="1">
        <v>4</v>
      </c>
      <c r="Q143" s="1">
        <v>96</v>
      </c>
      <c r="R143" s="4" t="str">
        <f t="shared" si="35"/>
        <v>134</v>
      </c>
      <c r="S143" s="4">
        <f>IFERROR(VLOOKUP(R143, REgionOf!$A$2:$B$58, 2, FALSE), "")</f>
        <v>10.67</v>
      </c>
      <c r="T143" s="4">
        <f t="shared" si="32"/>
        <v>184.97618699999998</v>
      </c>
      <c r="U143" s="4">
        <f t="shared" si="36"/>
        <v>3.2857124081643381E-2</v>
      </c>
      <c r="V143" s="4">
        <f t="shared" si="37"/>
        <v>6.8791851301799261</v>
      </c>
      <c r="W143" s="4">
        <f t="shared" si="38"/>
        <v>6.8134612732792723</v>
      </c>
      <c r="X143" s="4">
        <f t="shared" si="39"/>
        <v>1.0096461775101602</v>
      </c>
      <c r="Y143" s="4">
        <f>(H143+T143*F143)*((FactorPrefPesos*X143)^AH143)</f>
        <v>191537340.83843854</v>
      </c>
      <c r="Z143" s="4">
        <f>(H143+BA143/1000+T143*F143)*((FactorPrefPesos*X143)^AH143)</f>
        <v>191537340.84306729</v>
      </c>
      <c r="AA143" s="11">
        <f>Y143-AJ143</f>
        <v>0</v>
      </c>
      <c r="AB143" s="4">
        <f t="shared" si="40"/>
        <v>4.6287775039672852E-3</v>
      </c>
      <c r="AC143" s="1">
        <v>0</v>
      </c>
      <c r="AD143" s="1">
        <v>1.0096461775101602</v>
      </c>
      <c r="AE143" s="1">
        <v>3.2857124081643381E-2</v>
      </c>
      <c r="AF143" s="1">
        <v>6.8791851301799261</v>
      </c>
      <c r="AG143" s="1">
        <v>6.8134612732792723</v>
      </c>
      <c r="AH143" s="1">
        <v>1</v>
      </c>
      <c r="AI143" s="1">
        <v>0</v>
      </c>
      <c r="AJ143" s="1">
        <v>191537340.83843851</v>
      </c>
      <c r="AK143" s="1">
        <v>1</v>
      </c>
      <c r="AL143" s="1">
        <v>1</v>
      </c>
      <c r="AM143" s="2" t="s">
        <v>243</v>
      </c>
      <c r="AN143" s="2">
        <v>0</v>
      </c>
      <c r="AO143" s="1">
        <v>0</v>
      </c>
      <c r="AP143" t="s">
        <v>31</v>
      </c>
      <c r="AQ143" t="s">
        <v>31</v>
      </c>
      <c r="AR143" t="s">
        <v>31</v>
      </c>
      <c r="AS143" t="s">
        <v>31</v>
      </c>
      <c r="AT143" s="1">
        <v>3</v>
      </c>
      <c r="AU143" t="s">
        <v>32</v>
      </c>
      <c r="AV143" t="s">
        <v>70</v>
      </c>
      <c r="AW143" s="10">
        <f t="shared" si="41"/>
        <v>0.18913194444758119</v>
      </c>
      <c r="AX143" s="3">
        <f t="shared" si="42"/>
        <v>4</v>
      </c>
      <c r="AY143" s="3">
        <f t="shared" si="43"/>
        <v>32</v>
      </c>
      <c r="AZ143" s="3">
        <f t="shared" si="44"/>
        <v>21</v>
      </c>
      <c r="BA143" s="3">
        <f t="shared" si="45"/>
        <v>4.5391666666666666</v>
      </c>
    </row>
    <row r="144" spans="1:53">
      <c r="A144" s="9" t="s">
        <v>244</v>
      </c>
      <c r="B144" s="1">
        <v>4</v>
      </c>
      <c r="C144" s="1">
        <v>186</v>
      </c>
      <c r="D144" s="1">
        <v>120</v>
      </c>
      <c r="E144" s="1">
        <v>0</v>
      </c>
      <c r="F144" s="1">
        <v>0</v>
      </c>
      <c r="G144" s="1">
        <v>311212</v>
      </c>
      <c r="H144" s="1">
        <v>118260560.00453916</v>
      </c>
      <c r="I144" s="1">
        <v>0</v>
      </c>
      <c r="J144" s="1">
        <v>0</v>
      </c>
      <c r="K144" s="1">
        <v>1</v>
      </c>
      <c r="L144" s="1">
        <v>3</v>
      </c>
      <c r="M144" s="4" t="str">
        <f t="shared" si="33"/>
        <v>SIN</v>
      </c>
      <c r="N144" s="4" t="str">
        <f t="shared" si="34"/>
        <v>Occidental</v>
      </c>
      <c r="O144" s="1"/>
      <c r="P144" s="1">
        <v>4</v>
      </c>
      <c r="Q144" s="1">
        <v>96</v>
      </c>
      <c r="R144" s="4" t="str">
        <f t="shared" si="35"/>
        <v>134</v>
      </c>
      <c r="S144" s="4">
        <f>IFERROR(VLOOKUP(R144, REgionOf!$A$2:$B$58, 2, FALSE), "")</f>
        <v>10.67</v>
      </c>
      <c r="T144" s="4">
        <f t="shared" si="32"/>
        <v>184.97618699999998</v>
      </c>
      <c r="U144" s="4">
        <f t="shared" si="36"/>
        <v>1</v>
      </c>
      <c r="V144" s="4">
        <f t="shared" si="37"/>
        <v>7.5322000000000005</v>
      </c>
      <c r="W144" s="4">
        <f t="shared" si="38"/>
        <v>7.4539999999999997</v>
      </c>
      <c r="X144" s="4">
        <f t="shared" si="39"/>
        <v>1.0104910115374297</v>
      </c>
      <c r="Y144" s="4">
        <f>(H144+T144*F144)*((FactorPrefPesos*X144)^AH144)</f>
        <v>120696245.23300938</v>
      </c>
      <c r="Z144" s="4">
        <f>(H144+BA144/1000+T144*F144)*((FactorPrefPesos*X144)^AH144)</f>
        <v>120696245.23764202</v>
      </c>
      <c r="AA144" s="11">
        <f>Y144-AJ144</f>
        <v>0</v>
      </c>
      <c r="AB144" s="4">
        <f t="shared" si="40"/>
        <v>4.6326518058776855E-3</v>
      </c>
      <c r="AC144" s="1">
        <v>0</v>
      </c>
      <c r="AD144" s="1">
        <v>1.0104910115374295</v>
      </c>
      <c r="AE144" s="1">
        <v>1</v>
      </c>
      <c r="AF144" s="1">
        <v>7.5321999999999996</v>
      </c>
      <c r="AG144" s="1">
        <v>7.4539999999999997</v>
      </c>
      <c r="AH144" s="1">
        <v>1</v>
      </c>
      <c r="AI144" s="1">
        <v>0</v>
      </c>
      <c r="AJ144" s="1">
        <v>120696245.23300937</v>
      </c>
      <c r="AK144" s="1">
        <v>1</v>
      </c>
      <c r="AL144" s="1">
        <v>1</v>
      </c>
      <c r="AM144" s="2" t="s">
        <v>244</v>
      </c>
      <c r="AN144" s="2">
        <v>0</v>
      </c>
      <c r="AO144" s="1">
        <v>0</v>
      </c>
      <c r="AP144" t="s">
        <v>31</v>
      </c>
      <c r="AQ144" t="s">
        <v>31</v>
      </c>
      <c r="AR144" t="s">
        <v>31</v>
      </c>
      <c r="AS144" t="s">
        <v>31</v>
      </c>
      <c r="AT144" s="1">
        <v>3</v>
      </c>
      <c r="AU144" t="s">
        <v>32</v>
      </c>
      <c r="AV144" t="s">
        <v>70</v>
      </c>
      <c r="AW144" s="10">
        <f t="shared" si="41"/>
        <v>0.18913194444758119</v>
      </c>
      <c r="AX144" s="3">
        <f t="shared" si="42"/>
        <v>4</v>
      </c>
      <c r="AY144" s="3">
        <f t="shared" si="43"/>
        <v>32</v>
      </c>
      <c r="AZ144" s="3">
        <f t="shared" si="44"/>
        <v>21</v>
      </c>
      <c r="BA144" s="3">
        <f t="shared" si="45"/>
        <v>4.5391666666666666</v>
      </c>
    </row>
    <row r="145" spans="1:53">
      <c r="A145" s="9" t="s">
        <v>245</v>
      </c>
      <c r="B145" s="1">
        <v>5</v>
      </c>
      <c r="C145" s="1">
        <v>186</v>
      </c>
      <c r="D145" s="1">
        <v>30</v>
      </c>
      <c r="E145" s="1">
        <v>0</v>
      </c>
      <c r="F145" s="1">
        <v>73587</v>
      </c>
      <c r="G145" s="1">
        <v>20000</v>
      </c>
      <c r="H145" s="1">
        <v>36632337.004539169</v>
      </c>
      <c r="I145" s="1">
        <v>0</v>
      </c>
      <c r="J145" s="1">
        <v>0</v>
      </c>
      <c r="K145" s="1">
        <v>1</v>
      </c>
      <c r="L145" s="1">
        <v>3</v>
      </c>
      <c r="M145" s="4" t="str">
        <f t="shared" si="33"/>
        <v>SIN</v>
      </c>
      <c r="N145" s="4" t="str">
        <f t="shared" si="34"/>
        <v>Occidental</v>
      </c>
      <c r="O145" s="1"/>
      <c r="P145" s="1">
        <v>4</v>
      </c>
      <c r="Q145" s="1">
        <v>96</v>
      </c>
      <c r="R145" s="4" t="str">
        <f t="shared" si="35"/>
        <v>134</v>
      </c>
      <c r="S145" s="4">
        <f>IFERROR(VLOOKUP(R145, REgionOf!$A$2:$B$58, 2, FALSE), "")</f>
        <v>10.67</v>
      </c>
      <c r="T145" s="4">
        <f t="shared" si="32"/>
        <v>184.97618699999998</v>
      </c>
      <c r="U145" s="4">
        <f t="shared" si="36"/>
        <v>0.11963582853793053</v>
      </c>
      <c r="V145" s="4">
        <f t="shared" si="37"/>
        <v>6.9377781114288108</v>
      </c>
      <c r="W145" s="4">
        <f t="shared" si="38"/>
        <v>6.870934809240671</v>
      </c>
      <c r="X145" s="4">
        <f t="shared" si="39"/>
        <v>1.0097284145525938</v>
      </c>
      <c r="Y145" s="4">
        <f>(H145+T145*F145)*((FactorPrefPesos*X145)^AH145)</f>
        <v>51240305.644924678</v>
      </c>
      <c r="Z145" s="4">
        <f>(H145+BA145/1000+T145*F145)*((FactorPrefPesos*X145)^AH145)</f>
        <v>51240305.649553828</v>
      </c>
      <c r="AA145" s="11">
        <f>Y145-AJ145</f>
        <v>0</v>
      </c>
      <c r="AB145" s="4">
        <f t="shared" si="40"/>
        <v>4.6291649341583252E-3</v>
      </c>
      <c r="AC145" s="1">
        <v>0</v>
      </c>
      <c r="AD145" s="1">
        <v>1.0097284145525938</v>
      </c>
      <c r="AE145" s="1">
        <v>0.11963582853793053</v>
      </c>
      <c r="AF145" s="1">
        <v>6.9377781114288108</v>
      </c>
      <c r="AG145" s="1">
        <v>6.870934809240671</v>
      </c>
      <c r="AH145" s="1">
        <v>1</v>
      </c>
      <c r="AI145" s="1">
        <v>0</v>
      </c>
      <c r="AJ145" s="1">
        <v>51240305.644924663</v>
      </c>
      <c r="AK145" s="1">
        <v>1</v>
      </c>
      <c r="AL145" s="1">
        <v>1</v>
      </c>
      <c r="AM145" s="2" t="s">
        <v>245</v>
      </c>
      <c r="AN145" s="2">
        <v>0</v>
      </c>
      <c r="AO145" s="1">
        <v>0</v>
      </c>
      <c r="AP145" t="s">
        <v>31</v>
      </c>
      <c r="AQ145" t="s">
        <v>31</v>
      </c>
      <c r="AR145" t="s">
        <v>31</v>
      </c>
      <c r="AS145" t="s">
        <v>31</v>
      </c>
      <c r="AT145" s="1">
        <v>3</v>
      </c>
      <c r="AU145" t="s">
        <v>32</v>
      </c>
      <c r="AV145" t="s">
        <v>70</v>
      </c>
      <c r="AW145" s="10">
        <f t="shared" si="41"/>
        <v>0.18913194444758119</v>
      </c>
      <c r="AX145" s="3">
        <f t="shared" si="42"/>
        <v>4</v>
      </c>
      <c r="AY145" s="3">
        <f t="shared" si="43"/>
        <v>32</v>
      </c>
      <c r="AZ145" s="3">
        <f t="shared" si="44"/>
        <v>21</v>
      </c>
      <c r="BA145" s="3">
        <f t="shared" si="45"/>
        <v>4.5391666666666666</v>
      </c>
    </row>
    <row r="146" spans="1:53">
      <c r="A146" s="9" t="s">
        <v>246</v>
      </c>
      <c r="B146" s="1">
        <v>6</v>
      </c>
      <c r="C146" s="1">
        <v>186</v>
      </c>
      <c r="D146" s="1">
        <v>30</v>
      </c>
      <c r="E146" s="1">
        <v>0</v>
      </c>
      <c r="F146" s="1">
        <v>0</v>
      </c>
      <c r="G146" s="1">
        <v>62803</v>
      </c>
      <c r="H146" s="1">
        <v>23865140.004539166</v>
      </c>
      <c r="I146" s="1">
        <v>0</v>
      </c>
      <c r="J146" s="1">
        <v>0</v>
      </c>
      <c r="K146" s="1">
        <v>1</v>
      </c>
      <c r="L146" s="1">
        <v>3</v>
      </c>
      <c r="M146" s="4" t="str">
        <f t="shared" si="33"/>
        <v>SIN</v>
      </c>
      <c r="N146" s="4" t="str">
        <f t="shared" si="34"/>
        <v>Occidental</v>
      </c>
      <c r="O146" s="1"/>
      <c r="P146" s="1">
        <v>4</v>
      </c>
      <c r="Q146" s="1">
        <v>96</v>
      </c>
      <c r="R146" s="4" t="str">
        <f t="shared" si="35"/>
        <v>134</v>
      </c>
      <c r="S146" s="4">
        <f>IFERROR(VLOOKUP(R146, REgionOf!$A$2:$B$58, 2, FALSE), "")</f>
        <v>10.67</v>
      </c>
      <c r="T146" s="4">
        <f t="shared" si="32"/>
        <v>184.97618699999998</v>
      </c>
      <c r="U146" s="4">
        <f t="shared" si="36"/>
        <v>1</v>
      </c>
      <c r="V146" s="4">
        <f t="shared" si="37"/>
        <v>7.5322000000000005</v>
      </c>
      <c r="W146" s="4">
        <f t="shared" si="38"/>
        <v>7.4539999999999997</v>
      </c>
      <c r="X146" s="4">
        <f t="shared" si="39"/>
        <v>1.0104910115374297</v>
      </c>
      <c r="Y146" s="4">
        <f>(H146+T146*F146)*((FactorPrefPesos*X146)^AH146)</f>
        <v>24356664.558305852</v>
      </c>
      <c r="Z146" s="4">
        <f>(H146+BA146/1000+T146*F146)*((FactorPrefPesos*X146)^AH146)</f>
        <v>24356664.562938508</v>
      </c>
      <c r="AA146" s="11">
        <f>Y146-AJ146</f>
        <v>0</v>
      </c>
      <c r="AB146" s="4">
        <f t="shared" si="40"/>
        <v>4.632655531167984E-3</v>
      </c>
      <c r="AC146" s="1">
        <v>0</v>
      </c>
      <c r="AD146" s="1">
        <v>1.0104910115374295</v>
      </c>
      <c r="AE146" s="1">
        <v>1</v>
      </c>
      <c r="AF146" s="1">
        <v>7.5321999999999996</v>
      </c>
      <c r="AG146" s="1">
        <v>7.4539999999999997</v>
      </c>
      <c r="AH146" s="1">
        <v>1</v>
      </c>
      <c r="AI146" s="1">
        <v>0</v>
      </c>
      <c r="AJ146" s="1">
        <v>24356664.558305852</v>
      </c>
      <c r="AK146" s="1">
        <v>1</v>
      </c>
      <c r="AL146" s="1">
        <v>1</v>
      </c>
      <c r="AM146" s="2" t="s">
        <v>246</v>
      </c>
      <c r="AN146" s="2">
        <v>0</v>
      </c>
      <c r="AO146" s="1">
        <v>0</v>
      </c>
      <c r="AP146" t="s">
        <v>31</v>
      </c>
      <c r="AQ146" t="s">
        <v>31</v>
      </c>
      <c r="AR146" t="s">
        <v>31</v>
      </c>
      <c r="AS146" t="s">
        <v>31</v>
      </c>
      <c r="AT146" s="1">
        <v>3</v>
      </c>
      <c r="AU146" t="s">
        <v>32</v>
      </c>
      <c r="AV146" t="s">
        <v>70</v>
      </c>
      <c r="AW146" s="10">
        <f t="shared" si="41"/>
        <v>0.18913194444758119</v>
      </c>
      <c r="AX146" s="3">
        <f t="shared" si="42"/>
        <v>4</v>
      </c>
      <c r="AY146" s="3">
        <f t="shared" si="43"/>
        <v>32</v>
      </c>
      <c r="AZ146" s="3">
        <f t="shared" si="44"/>
        <v>21</v>
      </c>
      <c r="BA146" s="3">
        <f t="shared" si="45"/>
        <v>4.5391666666666666</v>
      </c>
    </row>
    <row r="147" spans="1:53">
      <c r="A147" s="9" t="s">
        <v>247</v>
      </c>
      <c r="B147" s="1">
        <v>9</v>
      </c>
      <c r="C147" s="1">
        <v>186</v>
      </c>
      <c r="D147" s="1">
        <v>120</v>
      </c>
      <c r="E147" s="1">
        <v>0</v>
      </c>
      <c r="F147" s="1">
        <v>313116</v>
      </c>
      <c r="G147" s="1">
        <v>20000</v>
      </c>
      <c r="H147" s="1">
        <v>184741082.00453916</v>
      </c>
      <c r="I147" s="1">
        <v>0</v>
      </c>
      <c r="J147" s="1">
        <v>0</v>
      </c>
      <c r="K147" s="1">
        <v>1</v>
      </c>
      <c r="L147" s="1">
        <v>3</v>
      </c>
      <c r="M147" s="4" t="str">
        <f t="shared" si="33"/>
        <v>SIN</v>
      </c>
      <c r="N147" s="4" t="str">
        <f t="shared" si="34"/>
        <v>Occidental</v>
      </c>
      <c r="O147" s="1"/>
      <c r="P147" s="1">
        <v>4</v>
      </c>
      <c r="Q147" s="1">
        <v>96</v>
      </c>
      <c r="R147" s="4" t="str">
        <f t="shared" si="35"/>
        <v>134</v>
      </c>
      <c r="S147" s="4">
        <f>IFERROR(VLOOKUP(R147, REgionOf!$A$2:$B$58, 2, FALSE), "")</f>
        <v>10.67</v>
      </c>
      <c r="T147" s="4">
        <f t="shared" si="32"/>
        <v>184.97618699999998</v>
      </c>
      <c r="U147" s="4">
        <f t="shared" si="36"/>
        <v>3.0948637640971045E-2</v>
      </c>
      <c r="V147" s="4">
        <f t="shared" si="37"/>
        <v>6.8778965201351836</v>
      </c>
      <c r="W147" s="4">
        <f t="shared" si="38"/>
        <v>6.8121972827096151</v>
      </c>
      <c r="X147" s="4">
        <f t="shared" si="39"/>
        <v>1.0096443533120103</v>
      </c>
      <c r="Y147" s="4">
        <f>(H147+T147*F147)*((FactorPrefPesos*X147)^AH147)</f>
        <v>247450389.22890243</v>
      </c>
      <c r="Z147" s="4">
        <f>(H147+BA147/1000+T147*F147)*((FactorPrefPesos*X147)^AH147)</f>
        <v>247450389.23353121</v>
      </c>
      <c r="AA147" s="11">
        <f>Y147-AJ147</f>
        <v>0</v>
      </c>
      <c r="AB147" s="4">
        <f t="shared" si="40"/>
        <v>4.6287477016448975E-3</v>
      </c>
      <c r="AC147" s="1">
        <v>0</v>
      </c>
      <c r="AD147" s="1">
        <v>1.0096443533120103</v>
      </c>
      <c r="AE147" s="1">
        <v>3.0948637640971045E-2</v>
      </c>
      <c r="AF147" s="1">
        <v>6.8778965201351836</v>
      </c>
      <c r="AG147" s="1">
        <v>6.8121972827096151</v>
      </c>
      <c r="AH147" s="1">
        <v>1</v>
      </c>
      <c r="AI147" s="1">
        <v>0</v>
      </c>
      <c r="AJ147" s="1">
        <v>247450389.22890246</v>
      </c>
      <c r="AK147" s="1">
        <v>1</v>
      </c>
      <c r="AL147" s="1">
        <v>1</v>
      </c>
      <c r="AM147" s="2" t="s">
        <v>247</v>
      </c>
      <c r="AN147" s="2">
        <v>0</v>
      </c>
      <c r="AO147" s="1">
        <v>0</v>
      </c>
      <c r="AP147" t="s">
        <v>31</v>
      </c>
      <c r="AQ147" t="s">
        <v>31</v>
      </c>
      <c r="AR147" t="s">
        <v>31</v>
      </c>
      <c r="AS147" t="s">
        <v>31</v>
      </c>
      <c r="AT147" s="1">
        <v>3</v>
      </c>
      <c r="AU147" t="s">
        <v>32</v>
      </c>
      <c r="AV147" t="s">
        <v>70</v>
      </c>
      <c r="AW147" s="10">
        <f t="shared" si="41"/>
        <v>0.18913194444758119</v>
      </c>
      <c r="AX147" s="3">
        <f t="shared" si="42"/>
        <v>4</v>
      </c>
      <c r="AY147" s="3">
        <f t="shared" si="43"/>
        <v>32</v>
      </c>
      <c r="AZ147" s="3">
        <f t="shared" si="44"/>
        <v>21</v>
      </c>
      <c r="BA147" s="3">
        <f t="shared" si="45"/>
        <v>4.5391666666666666</v>
      </c>
    </row>
    <row r="148" spans="1:53">
      <c r="A148" s="9" t="s">
        <v>248</v>
      </c>
      <c r="B148" s="1">
        <v>10</v>
      </c>
      <c r="C148" s="1">
        <v>186</v>
      </c>
      <c r="D148" s="1">
        <v>120</v>
      </c>
      <c r="E148" s="1">
        <v>0</v>
      </c>
      <c r="F148" s="1">
        <v>0</v>
      </c>
      <c r="G148" s="1">
        <v>311212</v>
      </c>
      <c r="H148" s="1">
        <v>88967494.004539162</v>
      </c>
      <c r="I148" s="1">
        <v>0</v>
      </c>
      <c r="J148" s="1">
        <v>0</v>
      </c>
      <c r="K148" s="1">
        <v>1</v>
      </c>
      <c r="L148" s="1">
        <v>3</v>
      </c>
      <c r="M148" s="4" t="str">
        <f t="shared" si="33"/>
        <v>SIN</v>
      </c>
      <c r="N148" s="4" t="str">
        <f t="shared" si="34"/>
        <v>Occidental</v>
      </c>
      <c r="O148" s="1"/>
      <c r="P148" s="1">
        <v>4</v>
      </c>
      <c r="Q148" s="1">
        <v>96</v>
      </c>
      <c r="R148" s="4" t="str">
        <f t="shared" si="35"/>
        <v>134</v>
      </c>
      <c r="S148" s="4">
        <f>IFERROR(VLOOKUP(R148, REgionOf!$A$2:$B$58, 2, FALSE), "")</f>
        <v>10.67</v>
      </c>
      <c r="T148" s="4">
        <f t="shared" si="32"/>
        <v>184.97618699999998</v>
      </c>
      <c r="U148" s="4">
        <f t="shared" si="36"/>
        <v>1</v>
      </c>
      <c r="V148" s="4">
        <f t="shared" si="37"/>
        <v>7.5322000000000005</v>
      </c>
      <c r="W148" s="4">
        <f t="shared" si="38"/>
        <v>7.4539999999999997</v>
      </c>
      <c r="X148" s="4">
        <f t="shared" si="39"/>
        <v>1.0104910115374297</v>
      </c>
      <c r="Y148" s="4">
        <f>(H148+T148*F148)*((FactorPrefPesos*X148)^AH148)</f>
        <v>90799861.540702954</v>
      </c>
      <c r="Z148" s="4">
        <f>(H148+BA148/1000+T148*F148)*((FactorPrefPesos*X148)^AH148)</f>
        <v>90799861.545335606</v>
      </c>
      <c r="AA148" s="11">
        <f>Y148-AJ148</f>
        <v>0</v>
      </c>
      <c r="AB148" s="4">
        <f t="shared" si="40"/>
        <v>4.6326518058776855E-3</v>
      </c>
      <c r="AC148" s="1">
        <v>0</v>
      </c>
      <c r="AD148" s="1">
        <v>1.0104910115374295</v>
      </c>
      <c r="AE148" s="1">
        <v>1</v>
      </c>
      <c r="AF148" s="1">
        <v>7.5321999999999996</v>
      </c>
      <c r="AG148" s="1">
        <v>7.4539999999999997</v>
      </c>
      <c r="AH148" s="1">
        <v>1</v>
      </c>
      <c r="AI148" s="1">
        <v>0</v>
      </c>
      <c r="AJ148" s="1">
        <v>90799861.540702954</v>
      </c>
      <c r="AK148" s="1">
        <v>1</v>
      </c>
      <c r="AL148" s="1">
        <v>1</v>
      </c>
      <c r="AM148" s="2" t="s">
        <v>248</v>
      </c>
      <c r="AN148" s="2">
        <v>0</v>
      </c>
      <c r="AO148" s="1">
        <v>0</v>
      </c>
      <c r="AP148" t="s">
        <v>31</v>
      </c>
      <c r="AQ148" t="s">
        <v>31</v>
      </c>
      <c r="AR148" t="s">
        <v>31</v>
      </c>
      <c r="AS148" t="s">
        <v>31</v>
      </c>
      <c r="AT148" s="1">
        <v>3</v>
      </c>
      <c r="AU148" t="s">
        <v>32</v>
      </c>
      <c r="AV148" t="s">
        <v>70</v>
      </c>
      <c r="AW148" s="10">
        <f t="shared" si="41"/>
        <v>0.18913194444758119</v>
      </c>
      <c r="AX148" s="3">
        <f t="shared" si="42"/>
        <v>4</v>
      </c>
      <c r="AY148" s="3">
        <f t="shared" si="43"/>
        <v>32</v>
      </c>
      <c r="AZ148" s="3">
        <f t="shared" si="44"/>
        <v>21</v>
      </c>
      <c r="BA148" s="3">
        <f t="shared" si="45"/>
        <v>4.5391666666666666</v>
      </c>
    </row>
    <row r="149" spans="1:53">
      <c r="A149" s="9" t="s">
        <v>249</v>
      </c>
      <c r="B149" s="1">
        <v>11</v>
      </c>
      <c r="C149" s="1">
        <v>186</v>
      </c>
      <c r="D149" s="1">
        <v>30</v>
      </c>
      <c r="E149" s="1">
        <v>0</v>
      </c>
      <c r="F149" s="1">
        <v>78279</v>
      </c>
      <c r="G149" s="1">
        <v>20000</v>
      </c>
      <c r="H149" s="1">
        <v>50473384.004539169</v>
      </c>
      <c r="I149" s="1">
        <v>0</v>
      </c>
      <c r="J149" s="1">
        <v>0</v>
      </c>
      <c r="K149" s="1">
        <v>1</v>
      </c>
      <c r="L149" s="1">
        <v>3</v>
      </c>
      <c r="M149" s="4" t="str">
        <f t="shared" si="33"/>
        <v>SIN</v>
      </c>
      <c r="N149" s="4" t="str">
        <f t="shared" si="34"/>
        <v>Occidental</v>
      </c>
      <c r="O149" s="1"/>
      <c r="P149" s="1">
        <v>4</v>
      </c>
      <c r="Q149" s="1">
        <v>96</v>
      </c>
      <c r="R149" s="4" t="str">
        <f t="shared" si="35"/>
        <v>134</v>
      </c>
      <c r="S149" s="4">
        <f>IFERROR(VLOOKUP(R149, REgionOf!$A$2:$B$58, 2, FALSE), "")</f>
        <v>10.67</v>
      </c>
      <c r="T149" s="4">
        <f t="shared" si="32"/>
        <v>184.97618699999998</v>
      </c>
      <c r="U149" s="4">
        <f t="shared" si="36"/>
        <v>0.11327722334870127</v>
      </c>
      <c r="V149" s="4">
        <f t="shared" si="37"/>
        <v>6.9334847812050437</v>
      </c>
      <c r="W149" s="4">
        <f t="shared" si="38"/>
        <v>6.8667235050238444</v>
      </c>
      <c r="X149" s="4">
        <f t="shared" si="39"/>
        <v>1.009722435471933</v>
      </c>
      <c r="Y149" s="4">
        <f>(H149+T149*F149)*((FactorPrefPesos*X149)^AH149)</f>
        <v>66240483.986030638</v>
      </c>
      <c r="Z149" s="4">
        <f>(H149+BA149/1000+T149*F149)*((FactorPrefPesos*X149)^AH149)</f>
        <v>66240483.990659773</v>
      </c>
      <c r="AA149" s="11">
        <f>Y149-AJ149</f>
        <v>0</v>
      </c>
      <c r="AB149" s="4">
        <f t="shared" si="40"/>
        <v>4.6291425824165344E-3</v>
      </c>
      <c r="AC149" s="1">
        <v>0</v>
      </c>
      <c r="AD149" s="1">
        <v>1.0097224354719327</v>
      </c>
      <c r="AE149" s="1">
        <v>0.11327722334870127</v>
      </c>
      <c r="AF149" s="1">
        <v>6.9334847812050429</v>
      </c>
      <c r="AG149" s="1">
        <v>6.8667235050238444</v>
      </c>
      <c r="AH149" s="1">
        <v>1</v>
      </c>
      <c r="AI149" s="1">
        <v>0</v>
      </c>
      <c r="AJ149" s="1">
        <v>66240483.986030631</v>
      </c>
      <c r="AK149" s="1">
        <v>1</v>
      </c>
      <c r="AL149" s="1">
        <v>1</v>
      </c>
      <c r="AM149" s="2" t="s">
        <v>249</v>
      </c>
      <c r="AN149" s="2">
        <v>0</v>
      </c>
      <c r="AO149" s="1">
        <v>0</v>
      </c>
      <c r="AP149" t="s">
        <v>31</v>
      </c>
      <c r="AQ149" t="s">
        <v>31</v>
      </c>
      <c r="AR149" t="s">
        <v>31</v>
      </c>
      <c r="AS149" t="s">
        <v>31</v>
      </c>
      <c r="AT149" s="1">
        <v>3</v>
      </c>
      <c r="AU149" t="s">
        <v>32</v>
      </c>
      <c r="AV149" t="s">
        <v>70</v>
      </c>
      <c r="AW149" s="10">
        <f t="shared" si="41"/>
        <v>0.18913194444758119</v>
      </c>
      <c r="AX149" s="3">
        <f t="shared" si="42"/>
        <v>4</v>
      </c>
      <c r="AY149" s="3">
        <f t="shared" si="43"/>
        <v>32</v>
      </c>
      <c r="AZ149" s="3">
        <f t="shared" si="44"/>
        <v>21</v>
      </c>
      <c r="BA149" s="3">
        <f t="shared" si="45"/>
        <v>4.5391666666666666</v>
      </c>
    </row>
    <row r="150" spans="1:53">
      <c r="A150" s="9" t="s">
        <v>250</v>
      </c>
      <c r="B150" s="1">
        <v>12</v>
      </c>
      <c r="C150" s="1">
        <v>186</v>
      </c>
      <c r="D150" s="1">
        <v>30</v>
      </c>
      <c r="E150" s="1">
        <v>0</v>
      </c>
      <c r="F150" s="1">
        <v>0</v>
      </c>
      <c r="G150" s="1">
        <v>62803</v>
      </c>
      <c r="H150" s="1">
        <v>17953760.004539166</v>
      </c>
      <c r="I150" s="1">
        <v>0</v>
      </c>
      <c r="J150" s="1">
        <v>0</v>
      </c>
      <c r="K150" s="1">
        <v>1</v>
      </c>
      <c r="L150" s="1">
        <v>3</v>
      </c>
      <c r="M150" s="4" t="str">
        <f t="shared" si="33"/>
        <v>SIN</v>
      </c>
      <c r="N150" s="4" t="str">
        <f t="shared" si="34"/>
        <v>Occidental</v>
      </c>
      <c r="O150" s="1"/>
      <c r="P150" s="1">
        <v>4</v>
      </c>
      <c r="Q150" s="1">
        <v>96</v>
      </c>
      <c r="R150" s="4" t="str">
        <f t="shared" si="35"/>
        <v>134</v>
      </c>
      <c r="S150" s="4">
        <f>IFERROR(VLOOKUP(R150, REgionOf!$A$2:$B$58, 2, FALSE), "")</f>
        <v>10.67</v>
      </c>
      <c r="T150" s="4">
        <f t="shared" si="32"/>
        <v>184.97618699999998</v>
      </c>
      <c r="U150" s="4">
        <f t="shared" si="36"/>
        <v>1</v>
      </c>
      <c r="V150" s="4">
        <f t="shared" si="37"/>
        <v>7.5322000000000005</v>
      </c>
      <c r="W150" s="4">
        <f t="shared" si="38"/>
        <v>7.4539999999999997</v>
      </c>
      <c r="X150" s="4">
        <f t="shared" si="39"/>
        <v>1.0104910115374297</v>
      </c>
      <c r="Y150" s="4">
        <f>(H150+T150*F150)*((FactorPrefPesos*X150)^AH150)</f>
        <v>18323534.238965899</v>
      </c>
      <c r="Z150" s="4">
        <f>(H150+BA150/1000+T150*F150)*((FactorPrefPesos*X150)^AH150)</f>
        <v>18323534.243598554</v>
      </c>
      <c r="AA150" s="11">
        <f>Y150-AJ150</f>
        <v>0</v>
      </c>
      <c r="AB150" s="4">
        <f t="shared" si="40"/>
        <v>4.632655531167984E-3</v>
      </c>
      <c r="AC150" s="1">
        <v>0</v>
      </c>
      <c r="AD150" s="1">
        <v>1.0104910115374295</v>
      </c>
      <c r="AE150" s="1">
        <v>1</v>
      </c>
      <c r="AF150" s="1">
        <v>7.5321999999999996</v>
      </c>
      <c r="AG150" s="1">
        <v>7.4539999999999997</v>
      </c>
      <c r="AH150" s="1">
        <v>1</v>
      </c>
      <c r="AI150" s="1">
        <v>0</v>
      </c>
      <c r="AJ150" s="1">
        <v>18323534.238965899</v>
      </c>
      <c r="AK150" s="1">
        <v>1</v>
      </c>
      <c r="AL150" s="1">
        <v>1</v>
      </c>
      <c r="AM150" s="2" t="s">
        <v>250</v>
      </c>
      <c r="AN150" s="2">
        <v>0</v>
      </c>
      <c r="AO150" s="1">
        <v>0</v>
      </c>
      <c r="AP150" t="s">
        <v>31</v>
      </c>
      <c r="AQ150" t="s">
        <v>31</v>
      </c>
      <c r="AR150" t="s">
        <v>31</v>
      </c>
      <c r="AS150" t="s">
        <v>31</v>
      </c>
      <c r="AT150" s="1">
        <v>3</v>
      </c>
      <c r="AU150" t="s">
        <v>32</v>
      </c>
      <c r="AV150" t="s">
        <v>70</v>
      </c>
      <c r="AW150" s="10">
        <f t="shared" si="41"/>
        <v>0.18913194444758119</v>
      </c>
      <c r="AX150" s="3">
        <f t="shared" si="42"/>
        <v>4</v>
      </c>
      <c r="AY150" s="3">
        <f t="shared" si="43"/>
        <v>32</v>
      </c>
      <c r="AZ150" s="3">
        <f t="shared" si="44"/>
        <v>21</v>
      </c>
      <c r="BA150" s="3">
        <f t="shared" si="45"/>
        <v>4.5391666666666666</v>
      </c>
    </row>
    <row r="151" spans="1:53">
      <c r="A151" s="9" t="s">
        <v>251</v>
      </c>
      <c r="B151" s="1">
        <v>3</v>
      </c>
      <c r="C151" s="1">
        <v>118</v>
      </c>
      <c r="D151" s="1">
        <v>60</v>
      </c>
      <c r="E151" s="1">
        <v>0</v>
      </c>
      <c r="F151" s="1">
        <v>135320</v>
      </c>
      <c r="G151" s="1">
        <v>135320</v>
      </c>
      <c r="H151" s="1">
        <v>137215833.20022166</v>
      </c>
      <c r="I151" s="1">
        <v>0</v>
      </c>
      <c r="J151" s="1">
        <v>0</v>
      </c>
      <c r="K151" s="1">
        <v>1</v>
      </c>
      <c r="L151" s="1">
        <v>3</v>
      </c>
      <c r="M151" s="4" t="str">
        <f t="shared" si="33"/>
        <v>SIN</v>
      </c>
      <c r="N151" s="4" t="str">
        <f t="shared" si="34"/>
        <v>Occidental</v>
      </c>
      <c r="O151" s="1"/>
      <c r="P151" s="1">
        <v>9</v>
      </c>
      <c r="Q151" s="1">
        <v>158</v>
      </c>
      <c r="R151" s="4" t="str">
        <f t="shared" si="35"/>
        <v>139</v>
      </c>
      <c r="S151" s="4">
        <f>IFERROR(VLOOKUP(R151, REgionOf!$A$2:$B$58, 2, FALSE), "")</f>
        <v>-0.47</v>
      </c>
      <c r="T151" s="4">
        <f t="shared" si="32"/>
        <v>-8.1479669999999995</v>
      </c>
      <c r="U151" s="4">
        <f t="shared" si="36"/>
        <v>0.33333333333333331</v>
      </c>
      <c r="V151" s="4">
        <f t="shared" si="37"/>
        <v>7.082066666666667</v>
      </c>
      <c r="W151" s="4">
        <f t="shared" si="38"/>
        <v>7.0124666666666666</v>
      </c>
      <c r="X151" s="4">
        <f t="shared" si="39"/>
        <v>1.0099251808683583</v>
      </c>
      <c r="Y151" s="4">
        <f>(H151+T151*F151)*((FactorPrefPesos*X151)^AH151)</f>
        <v>138838840.92298314</v>
      </c>
      <c r="Z151" s="4">
        <f>(H151+BA151/1000+T151*F151)*((FactorPrefPesos*X151)^AH151)</f>
        <v>138838840.92320922</v>
      </c>
      <c r="AA151" s="11">
        <f>Y151-AJ151</f>
        <v>0</v>
      </c>
      <c r="AB151" s="4">
        <f t="shared" si="40"/>
        <v>2.2608041763305664E-4</v>
      </c>
      <c r="AC151" s="1">
        <v>0</v>
      </c>
      <c r="AD151" s="1">
        <v>1.0099251808683583</v>
      </c>
      <c r="AE151" s="1">
        <v>0.33333333333333331</v>
      </c>
      <c r="AF151" s="1">
        <v>7.082066666666667</v>
      </c>
      <c r="AG151" s="1">
        <v>7.0124666666666666</v>
      </c>
      <c r="AH151" s="1">
        <v>1</v>
      </c>
      <c r="AI151" s="1">
        <v>0</v>
      </c>
      <c r="AJ151" s="1">
        <v>138838840.92298314</v>
      </c>
      <c r="AK151" s="1">
        <v>1</v>
      </c>
      <c r="AL151" s="1">
        <v>1</v>
      </c>
      <c r="AM151" s="2" t="s">
        <v>251</v>
      </c>
      <c r="AN151" s="2">
        <v>0</v>
      </c>
      <c r="AO151" s="1">
        <v>0</v>
      </c>
      <c r="AP151" t="s">
        <v>31</v>
      </c>
      <c r="AQ151" t="s">
        <v>31</v>
      </c>
      <c r="AR151" t="s">
        <v>31</v>
      </c>
      <c r="AS151" t="s">
        <v>31</v>
      </c>
      <c r="AT151" s="1">
        <v>3</v>
      </c>
      <c r="AU151" t="s">
        <v>32</v>
      </c>
      <c r="AV151" t="s">
        <v>71</v>
      </c>
      <c r="AW151" s="10">
        <f t="shared" si="41"/>
        <v>9.2361111092031933E-3</v>
      </c>
      <c r="AX151" s="3">
        <f t="shared" si="42"/>
        <v>0</v>
      </c>
      <c r="AY151" s="3">
        <f t="shared" si="43"/>
        <v>13</v>
      </c>
      <c r="AZ151" s="3">
        <f t="shared" si="44"/>
        <v>18</v>
      </c>
      <c r="BA151" s="3">
        <f t="shared" si="45"/>
        <v>0.22166666666666668</v>
      </c>
    </row>
    <row r="152" spans="1:53">
      <c r="A152" s="9" t="s">
        <v>252</v>
      </c>
      <c r="B152" s="1">
        <v>1</v>
      </c>
      <c r="C152" s="1">
        <v>336</v>
      </c>
      <c r="D152" s="1">
        <v>30</v>
      </c>
      <c r="E152" s="1">
        <v>0</v>
      </c>
      <c r="F152" s="1">
        <v>81040</v>
      </c>
      <c r="G152" s="1">
        <v>81040</v>
      </c>
      <c r="H152" s="1">
        <v>69116208.002960831</v>
      </c>
      <c r="I152" s="1">
        <v>0</v>
      </c>
      <c r="J152" s="1">
        <v>0</v>
      </c>
      <c r="K152" s="1">
        <v>1</v>
      </c>
      <c r="L152" s="1">
        <v>7</v>
      </c>
      <c r="M152" s="4" t="str">
        <f t="shared" si="33"/>
        <v>SIN</v>
      </c>
      <c r="N152" s="4" t="str">
        <f t="shared" si="34"/>
        <v>Norte</v>
      </c>
      <c r="O152" s="1"/>
      <c r="P152" s="1">
        <v>2</v>
      </c>
      <c r="Q152" s="1">
        <v>31</v>
      </c>
      <c r="R152" s="4" t="str">
        <f t="shared" si="35"/>
        <v>172</v>
      </c>
      <c r="S152" s="4">
        <f>IFERROR(VLOOKUP(R152, REgionOf!$A$2:$B$58, 2, FALSE), "")</f>
        <v>6.73</v>
      </c>
      <c r="T152" s="4">
        <f t="shared" si="32"/>
        <v>116.671953</v>
      </c>
      <c r="U152" s="4">
        <f t="shared" si="36"/>
        <v>0.33333333333333331</v>
      </c>
      <c r="V152" s="4">
        <f t="shared" si="37"/>
        <v>7.082066666666667</v>
      </c>
      <c r="W152" s="4">
        <f t="shared" si="38"/>
        <v>7.0124666666666666</v>
      </c>
      <c r="X152" s="4">
        <f t="shared" si="39"/>
        <v>1.0099251808683583</v>
      </c>
      <c r="Y152" s="4">
        <f>(H152+T152*F152)*((FactorPrefPesos*X152)^AH152)</f>
        <v>80144648.842835203</v>
      </c>
      <c r="Z152" s="4">
        <f>(H152+BA152/1000+T152*F152)*((FactorPrefPesos*X152)^AH152)</f>
        <v>80144648.845855325</v>
      </c>
      <c r="AA152" s="11">
        <f>Y152-AJ152</f>
        <v>0</v>
      </c>
      <c r="AB152" s="4">
        <f t="shared" si="40"/>
        <v>3.0201077461242676E-3</v>
      </c>
      <c r="AC152" s="1">
        <v>0</v>
      </c>
      <c r="AD152" s="1">
        <v>1.0099251808683583</v>
      </c>
      <c r="AE152" s="1">
        <v>0.33333333333333331</v>
      </c>
      <c r="AF152" s="1">
        <v>7.082066666666667</v>
      </c>
      <c r="AG152" s="1">
        <v>7.0124666666666666</v>
      </c>
      <c r="AH152" s="1">
        <v>1</v>
      </c>
      <c r="AI152" s="1">
        <v>0</v>
      </c>
      <c r="AJ152" s="1">
        <v>80144648.842835218</v>
      </c>
      <c r="AK152" s="1">
        <v>1</v>
      </c>
      <c r="AL152" s="1">
        <v>1</v>
      </c>
      <c r="AM152" s="2" t="s">
        <v>252</v>
      </c>
      <c r="AN152" s="2">
        <v>0</v>
      </c>
      <c r="AO152" s="1">
        <v>0</v>
      </c>
      <c r="AP152" t="s">
        <v>31</v>
      </c>
      <c r="AQ152" t="s">
        <v>31</v>
      </c>
      <c r="AR152" t="s">
        <v>31</v>
      </c>
      <c r="AS152" t="s">
        <v>31</v>
      </c>
      <c r="AT152" s="1">
        <v>7</v>
      </c>
      <c r="AU152" t="s">
        <v>32</v>
      </c>
      <c r="AV152" t="s">
        <v>72</v>
      </c>
      <c r="AW152" s="10">
        <f t="shared" si="41"/>
        <v>0.12336805555241881</v>
      </c>
      <c r="AX152" s="3">
        <f t="shared" si="42"/>
        <v>2</v>
      </c>
      <c r="AY152" s="3">
        <f t="shared" si="43"/>
        <v>57</v>
      </c>
      <c r="AZ152" s="3">
        <f t="shared" si="44"/>
        <v>39</v>
      </c>
      <c r="BA152" s="3">
        <f t="shared" si="45"/>
        <v>2.9608333333333334</v>
      </c>
    </row>
    <row r="153" spans="1:53">
      <c r="A153" s="9" t="s">
        <v>253</v>
      </c>
      <c r="B153" s="1">
        <v>2</v>
      </c>
      <c r="C153" s="1">
        <v>177</v>
      </c>
      <c r="D153" s="1">
        <v>15</v>
      </c>
      <c r="E153" s="1">
        <v>0</v>
      </c>
      <c r="F153" s="1">
        <v>41500</v>
      </c>
      <c r="G153" s="1">
        <v>41500</v>
      </c>
      <c r="H153" s="1">
        <v>34388811.100249447</v>
      </c>
      <c r="I153" s="1">
        <v>0</v>
      </c>
      <c r="J153" s="1">
        <v>0</v>
      </c>
      <c r="K153" s="1">
        <v>1</v>
      </c>
      <c r="L153" s="1">
        <v>3</v>
      </c>
      <c r="M153" s="4" t="str">
        <f t="shared" si="33"/>
        <v>SIN</v>
      </c>
      <c r="N153" s="4" t="str">
        <f t="shared" si="34"/>
        <v>Occidental</v>
      </c>
      <c r="O153" s="1"/>
      <c r="P153" s="1">
        <v>3</v>
      </c>
      <c r="Q153" s="1">
        <v>19</v>
      </c>
      <c r="R153" s="4" t="str">
        <f t="shared" si="35"/>
        <v>133</v>
      </c>
      <c r="S153" s="4">
        <f>IFERROR(VLOOKUP(R153, REgionOf!$A$2:$B$58, 2, FALSE), "")</f>
        <v>2.7</v>
      </c>
      <c r="T153" s="4">
        <f t="shared" si="32"/>
        <v>46.807469999999995</v>
      </c>
      <c r="U153" s="4">
        <f t="shared" si="36"/>
        <v>0.33333333333333331</v>
      </c>
      <c r="V153" s="4">
        <f t="shared" si="37"/>
        <v>7.082066666666667</v>
      </c>
      <c r="W153" s="4">
        <f t="shared" si="38"/>
        <v>7.0124666666666666</v>
      </c>
      <c r="X153" s="4">
        <f t="shared" si="39"/>
        <v>1.0099251808683583</v>
      </c>
      <c r="Y153" s="4">
        <f>(H153+T153*F153)*((FactorPrefPesos*X153)^AH153)</f>
        <v>37058835.198789507</v>
      </c>
      <c r="Z153" s="4">
        <f>(H153+BA153/1000+T153*F153)*((FactorPrefPesos*X153)^AH153)</f>
        <v>37058835.199043944</v>
      </c>
      <c r="AA153" s="11">
        <f>Y153-AJ153</f>
        <v>0</v>
      </c>
      <c r="AB153" s="4">
        <f t="shared" si="40"/>
        <v>2.5444477796554565E-4</v>
      </c>
      <c r="AC153" s="1">
        <v>1</v>
      </c>
      <c r="AD153" s="1">
        <v>1.0099251808683583</v>
      </c>
      <c r="AE153" s="1">
        <v>0.33333333333333331</v>
      </c>
      <c r="AF153" s="1">
        <v>7.082066666666667</v>
      </c>
      <c r="AG153" s="1">
        <v>7.0124666666666666</v>
      </c>
      <c r="AH153" s="1">
        <v>1</v>
      </c>
      <c r="AI153" s="1">
        <v>0</v>
      </c>
      <c r="AJ153" s="1">
        <v>37058835.1987895</v>
      </c>
      <c r="AK153" s="1">
        <v>1</v>
      </c>
      <c r="AL153" s="1">
        <v>1</v>
      </c>
      <c r="AM153" s="2" t="s">
        <v>253</v>
      </c>
      <c r="AN153" s="2">
        <v>0</v>
      </c>
      <c r="AO153" s="1">
        <v>0</v>
      </c>
      <c r="AP153" t="s">
        <v>31</v>
      </c>
      <c r="AQ153" t="s">
        <v>31</v>
      </c>
      <c r="AR153" t="s">
        <v>31</v>
      </c>
      <c r="AS153" t="s">
        <v>31</v>
      </c>
      <c r="AT153" s="1">
        <v>3</v>
      </c>
      <c r="AU153" t="s">
        <v>32</v>
      </c>
      <c r="AV153" t="s">
        <v>61</v>
      </c>
      <c r="AW153" s="10">
        <f t="shared" si="41"/>
        <v>1.0393518517958E-2</v>
      </c>
      <c r="AX153" s="3">
        <f t="shared" si="42"/>
        <v>0</v>
      </c>
      <c r="AY153" s="3">
        <f t="shared" si="43"/>
        <v>14</v>
      </c>
      <c r="AZ153" s="3">
        <f t="shared" si="44"/>
        <v>58</v>
      </c>
      <c r="BA153" s="3">
        <f t="shared" si="45"/>
        <v>0.24944444444444444</v>
      </c>
    </row>
    <row r="154" spans="1:53">
      <c r="A154" s="9" t="s">
        <v>254</v>
      </c>
      <c r="B154" s="1">
        <v>3</v>
      </c>
      <c r="C154" s="1">
        <v>177</v>
      </c>
      <c r="D154" s="1">
        <v>15</v>
      </c>
      <c r="E154" s="1">
        <v>0</v>
      </c>
      <c r="F154" s="1">
        <v>41500</v>
      </c>
      <c r="G154" s="1">
        <v>41500</v>
      </c>
      <c r="H154" s="1">
        <v>34245225.200249441</v>
      </c>
      <c r="I154" s="1">
        <v>0</v>
      </c>
      <c r="J154" s="1">
        <v>0</v>
      </c>
      <c r="K154" s="1">
        <v>1</v>
      </c>
      <c r="L154" s="1">
        <v>3</v>
      </c>
      <c r="M154" s="4" t="str">
        <f t="shared" si="33"/>
        <v>SIN</v>
      </c>
      <c r="N154" s="4" t="str">
        <f t="shared" si="34"/>
        <v>Occidental</v>
      </c>
      <c r="O154" s="1"/>
      <c r="P154" s="1">
        <v>3</v>
      </c>
      <c r="Q154" s="1">
        <v>19</v>
      </c>
      <c r="R154" s="4" t="str">
        <f t="shared" si="35"/>
        <v>133</v>
      </c>
      <c r="S154" s="4">
        <f>IFERROR(VLOOKUP(R154, REgionOf!$A$2:$B$58, 2, FALSE), "")</f>
        <v>2.7</v>
      </c>
      <c r="T154" s="4">
        <f t="shared" si="32"/>
        <v>46.807469999999995</v>
      </c>
      <c r="U154" s="4">
        <f t="shared" si="36"/>
        <v>0.33333333333333331</v>
      </c>
      <c r="V154" s="4">
        <f t="shared" si="37"/>
        <v>7.082066666666667</v>
      </c>
      <c r="W154" s="4">
        <f t="shared" si="38"/>
        <v>7.0124666666666666</v>
      </c>
      <c r="X154" s="4">
        <f t="shared" si="39"/>
        <v>1.0099251808683583</v>
      </c>
      <c r="Y154" s="4">
        <f>(H154+T154*F154)*((FactorPrefPesos*X154)^AH154)</f>
        <v>36912374.072601579</v>
      </c>
      <c r="Z154" s="4">
        <f>(H154+BA154/1000+T154*F154)*((FactorPrefPesos*X154)^AH154)</f>
        <v>36912374.072856016</v>
      </c>
      <c r="AA154" s="11">
        <f>Y154-AJ154</f>
        <v>0</v>
      </c>
      <c r="AB154" s="4">
        <f t="shared" si="40"/>
        <v>2.5443732738494873E-4</v>
      </c>
      <c r="AC154" s="1">
        <v>1</v>
      </c>
      <c r="AD154" s="1">
        <v>1.0099251808683583</v>
      </c>
      <c r="AE154" s="1">
        <v>0.33333333333333331</v>
      </c>
      <c r="AF154" s="1">
        <v>7.082066666666667</v>
      </c>
      <c r="AG154" s="1">
        <v>7.0124666666666666</v>
      </c>
      <c r="AH154" s="1">
        <v>1</v>
      </c>
      <c r="AI154" s="1">
        <v>0</v>
      </c>
      <c r="AJ154" s="1">
        <v>36912374.072601579</v>
      </c>
      <c r="AK154" s="1">
        <v>1</v>
      </c>
      <c r="AL154" s="1">
        <v>1</v>
      </c>
      <c r="AM154" s="2" t="s">
        <v>254</v>
      </c>
      <c r="AN154" s="2">
        <v>0</v>
      </c>
      <c r="AO154" s="1">
        <v>0</v>
      </c>
      <c r="AP154" t="s">
        <v>31</v>
      </c>
      <c r="AQ154" t="s">
        <v>31</v>
      </c>
      <c r="AR154" t="s">
        <v>31</v>
      </c>
      <c r="AS154" t="s">
        <v>31</v>
      </c>
      <c r="AT154" s="1">
        <v>3</v>
      </c>
      <c r="AU154" t="s">
        <v>32</v>
      </c>
      <c r="AV154" t="s">
        <v>61</v>
      </c>
      <c r="AW154" s="10">
        <f t="shared" si="41"/>
        <v>1.0393518517958E-2</v>
      </c>
      <c r="AX154" s="3">
        <f t="shared" si="42"/>
        <v>0</v>
      </c>
      <c r="AY154" s="3">
        <f t="shared" si="43"/>
        <v>14</v>
      </c>
      <c r="AZ154" s="3">
        <f t="shared" si="44"/>
        <v>58</v>
      </c>
      <c r="BA154" s="3">
        <f t="shared" si="45"/>
        <v>0.24944444444444444</v>
      </c>
    </row>
    <row r="155" spans="1:53">
      <c r="A155" s="9" t="s">
        <v>255</v>
      </c>
      <c r="B155" s="1">
        <v>4</v>
      </c>
      <c r="C155" s="1">
        <v>177</v>
      </c>
      <c r="D155" s="1">
        <v>15</v>
      </c>
      <c r="E155" s="1">
        <v>0</v>
      </c>
      <c r="F155" s="1">
        <v>41500</v>
      </c>
      <c r="G155" s="1">
        <v>41500</v>
      </c>
      <c r="H155" s="1">
        <v>33958053.500249445</v>
      </c>
      <c r="I155" s="1">
        <v>0</v>
      </c>
      <c r="J155" s="1">
        <v>0</v>
      </c>
      <c r="K155" s="1">
        <v>1</v>
      </c>
      <c r="L155" s="1">
        <v>3</v>
      </c>
      <c r="M155" s="4" t="str">
        <f t="shared" si="33"/>
        <v>SIN</v>
      </c>
      <c r="N155" s="4" t="str">
        <f t="shared" si="34"/>
        <v>Occidental</v>
      </c>
      <c r="O155" s="1"/>
      <c r="P155" s="1">
        <v>3</v>
      </c>
      <c r="Q155" s="1">
        <v>19</v>
      </c>
      <c r="R155" s="4" t="str">
        <f t="shared" si="35"/>
        <v>133</v>
      </c>
      <c r="S155" s="4">
        <f>IFERROR(VLOOKUP(R155, REgionOf!$A$2:$B$58, 2, FALSE), "")</f>
        <v>2.7</v>
      </c>
      <c r="T155" s="4">
        <f t="shared" si="32"/>
        <v>46.807469999999995</v>
      </c>
      <c r="U155" s="4">
        <f t="shared" si="36"/>
        <v>0.33333333333333331</v>
      </c>
      <c r="V155" s="4">
        <f t="shared" si="37"/>
        <v>7.082066666666667</v>
      </c>
      <c r="W155" s="4">
        <f t="shared" si="38"/>
        <v>7.0124666666666666</v>
      </c>
      <c r="X155" s="4">
        <f t="shared" si="39"/>
        <v>1.0099251808683583</v>
      </c>
      <c r="Y155" s="4">
        <f>(H155+T155*F155)*((FactorPrefPesos*X155)^AH155)</f>
        <v>36619451.92222818</v>
      </c>
      <c r="Z155" s="4">
        <f>(H155+BA155/1000+T155*F155)*((FactorPrefPesos*X155)^AH155)</f>
        <v>36619451.922482617</v>
      </c>
      <c r="AA155" s="11">
        <f>Y155-AJ155</f>
        <v>0</v>
      </c>
      <c r="AB155" s="4">
        <f t="shared" si="40"/>
        <v>2.5443732738494873E-4</v>
      </c>
      <c r="AC155" s="1">
        <v>1</v>
      </c>
      <c r="AD155" s="1">
        <v>1.0099251808683583</v>
      </c>
      <c r="AE155" s="1">
        <v>0.33333333333333331</v>
      </c>
      <c r="AF155" s="1">
        <v>7.082066666666667</v>
      </c>
      <c r="AG155" s="1">
        <v>7.0124666666666666</v>
      </c>
      <c r="AH155" s="1">
        <v>1</v>
      </c>
      <c r="AI155" s="1">
        <v>0</v>
      </c>
      <c r="AJ155" s="1">
        <v>36619451.92222818</v>
      </c>
      <c r="AK155" s="1">
        <v>1</v>
      </c>
      <c r="AL155" s="1">
        <v>1</v>
      </c>
      <c r="AM155" s="2" t="s">
        <v>255</v>
      </c>
      <c r="AN155" s="2">
        <v>1</v>
      </c>
      <c r="AO155" s="1">
        <v>0</v>
      </c>
      <c r="AP155" t="s">
        <v>31</v>
      </c>
      <c r="AQ155" t="s">
        <v>31</v>
      </c>
      <c r="AR155" t="s">
        <v>31</v>
      </c>
      <c r="AS155" t="s">
        <v>31</v>
      </c>
      <c r="AT155" s="1">
        <v>3</v>
      </c>
      <c r="AU155" t="s">
        <v>32</v>
      </c>
      <c r="AV155" t="s">
        <v>61</v>
      </c>
      <c r="AW155" s="10">
        <f t="shared" si="41"/>
        <v>1.0393518517958E-2</v>
      </c>
      <c r="AX155" s="3">
        <f t="shared" si="42"/>
        <v>0</v>
      </c>
      <c r="AY155" s="3">
        <f t="shared" si="43"/>
        <v>14</v>
      </c>
      <c r="AZ155" s="3">
        <f t="shared" si="44"/>
        <v>58</v>
      </c>
      <c r="BA155" s="3">
        <f t="shared" si="45"/>
        <v>0.24944444444444444</v>
      </c>
    </row>
    <row r="156" spans="1:53">
      <c r="A156" s="9" t="s">
        <v>256</v>
      </c>
      <c r="B156" s="1">
        <v>3</v>
      </c>
      <c r="C156" s="1">
        <v>276</v>
      </c>
      <c r="D156" s="1">
        <v>300</v>
      </c>
      <c r="E156" s="1">
        <v>0</v>
      </c>
      <c r="F156" s="1">
        <v>219600</v>
      </c>
      <c r="G156" s="1">
        <v>216160</v>
      </c>
      <c r="H156" s="1">
        <v>267827186.89030305</v>
      </c>
      <c r="I156" s="1">
        <v>0</v>
      </c>
      <c r="J156" s="1">
        <v>0</v>
      </c>
      <c r="K156" s="1">
        <v>1</v>
      </c>
      <c r="L156" s="1">
        <v>3</v>
      </c>
      <c r="M156" s="4" t="str">
        <f t="shared" si="33"/>
        <v>SIN</v>
      </c>
      <c r="N156" s="4" t="str">
        <f t="shared" si="34"/>
        <v>Occidental</v>
      </c>
      <c r="O156" s="1"/>
      <c r="P156" s="1">
        <v>13</v>
      </c>
      <c r="Q156" s="1">
        <v>1</v>
      </c>
      <c r="R156" s="4" t="str">
        <f t="shared" si="35"/>
        <v>1313</v>
      </c>
      <c r="S156" s="4">
        <f>IFERROR(VLOOKUP(R156, REgionOf!$A$2:$B$58, 2, FALSE), "")</f>
        <v>4.33</v>
      </c>
      <c r="T156" s="4">
        <f t="shared" si="32"/>
        <v>75.065312999999989</v>
      </c>
      <c r="U156" s="4">
        <f t="shared" si="36"/>
        <v>0.329833984375</v>
      </c>
      <c r="V156" s="4">
        <f t="shared" si="37"/>
        <v>7.0797039062499998</v>
      </c>
      <c r="W156" s="4">
        <f t="shared" si="38"/>
        <v>7.010149047851562</v>
      </c>
      <c r="X156" s="4">
        <f t="shared" si="39"/>
        <v>1.0099220227592385</v>
      </c>
      <c r="Y156" s="4">
        <f>(H156+T156*F156)*((FactorPrefPesos*X156)^AH156)</f>
        <v>290003799.84368485</v>
      </c>
      <c r="Z156" s="4">
        <f>(H156+BA156/1000+T156*F156)*((FactorPrefPesos*X156)^AH156)</f>
        <v>290003799.8439939</v>
      </c>
      <c r="AA156" s="11">
        <f>Y156-AJ156</f>
        <v>0</v>
      </c>
      <c r="AB156" s="4">
        <f t="shared" si="40"/>
        <v>3.0910968780517578E-4</v>
      </c>
      <c r="AC156" s="1">
        <v>1</v>
      </c>
      <c r="AD156" s="1">
        <v>1.0099220227592385</v>
      </c>
      <c r="AE156" s="1">
        <v>0.329833984375</v>
      </c>
      <c r="AF156" s="1">
        <v>7.0797039062499998</v>
      </c>
      <c r="AG156" s="1">
        <v>7.0101490478515629</v>
      </c>
      <c r="AH156" s="1">
        <v>1</v>
      </c>
      <c r="AI156" s="1">
        <v>0</v>
      </c>
      <c r="AJ156" s="1">
        <v>290003799.84368479</v>
      </c>
      <c r="AK156" s="1">
        <v>1</v>
      </c>
      <c r="AL156" s="1">
        <v>1</v>
      </c>
      <c r="AM156" s="2" t="s">
        <v>256</v>
      </c>
      <c r="AN156" s="2">
        <v>0</v>
      </c>
      <c r="AO156" s="1">
        <v>0</v>
      </c>
      <c r="AP156" t="s">
        <v>31</v>
      </c>
      <c r="AQ156" t="s">
        <v>31</v>
      </c>
      <c r="AR156" t="s">
        <v>31</v>
      </c>
      <c r="AS156" t="s">
        <v>31</v>
      </c>
      <c r="AT156" s="1">
        <v>3</v>
      </c>
      <c r="AU156" t="s">
        <v>32</v>
      </c>
      <c r="AV156" t="s">
        <v>35</v>
      </c>
      <c r="AW156" s="10">
        <f t="shared" si="41"/>
        <v>1.2627314812561963E-2</v>
      </c>
      <c r="AX156" s="3">
        <f t="shared" si="42"/>
        <v>0</v>
      </c>
      <c r="AY156" s="3">
        <f t="shared" si="43"/>
        <v>18</v>
      </c>
      <c r="AZ156" s="3">
        <f t="shared" si="44"/>
        <v>11</v>
      </c>
      <c r="BA156" s="3">
        <f t="shared" si="45"/>
        <v>0.30305555555555552</v>
      </c>
    </row>
    <row r="157" spans="1:53">
      <c r="A157" s="9" t="s">
        <v>257</v>
      </c>
      <c r="B157" s="1">
        <v>1</v>
      </c>
      <c r="C157" s="1">
        <v>425</v>
      </c>
      <c r="D157" s="1">
        <v>30</v>
      </c>
      <c r="E157" s="1">
        <v>0</v>
      </c>
      <c r="F157" s="1">
        <v>62797</v>
      </c>
      <c r="G157" s="1">
        <v>61488</v>
      </c>
      <c r="H157" s="1">
        <v>73703766.001506388</v>
      </c>
      <c r="I157" s="1">
        <v>0</v>
      </c>
      <c r="J157" s="1">
        <v>0</v>
      </c>
      <c r="K157" s="1">
        <v>1</v>
      </c>
      <c r="L157" s="1">
        <v>6</v>
      </c>
      <c r="M157" s="4" t="str">
        <f t="shared" si="33"/>
        <v>SIN</v>
      </c>
      <c r="N157" s="4" t="str">
        <f t="shared" si="34"/>
        <v>Oriental</v>
      </c>
      <c r="O157" s="1"/>
      <c r="P157" s="1">
        <v>9</v>
      </c>
      <c r="Q157" s="1">
        <v>9</v>
      </c>
      <c r="R157" s="4" t="str">
        <f t="shared" si="35"/>
        <v>169</v>
      </c>
      <c r="S157" s="4">
        <f>IFERROR(VLOOKUP(R157, REgionOf!$A$2:$B$58, 2, FALSE), "")</f>
        <v>-2.4</v>
      </c>
      <c r="T157" s="4">
        <f t="shared" si="32"/>
        <v>-41.606639999999992</v>
      </c>
      <c r="U157" s="4">
        <f t="shared" si="36"/>
        <v>0.32866871211554294</v>
      </c>
      <c r="V157" s="4">
        <f t="shared" si="37"/>
        <v>7.078917114420415</v>
      </c>
      <c r="W157" s="4">
        <f t="shared" si="38"/>
        <v>7.0093772880341234</v>
      </c>
      <c r="X157" s="4">
        <f t="shared" si="39"/>
        <v>1.0099209706552685</v>
      </c>
      <c r="Y157" s="4">
        <f>(H157+T157*F157)*((FactorPrefPesos*X157)^AH157)</f>
        <v>72514248.347992629</v>
      </c>
      <c r="Z157" s="4">
        <f>(H157+BA157/1000+T157*F157)*((FactorPrefPesos*X157)^AH157)</f>
        <v>72514248.349529177</v>
      </c>
      <c r="AA157" s="11">
        <f>Y157-AJ157</f>
        <v>0</v>
      </c>
      <c r="AB157" s="4">
        <f t="shared" si="40"/>
        <v>1.5365779399871826E-3</v>
      </c>
      <c r="AC157" s="1">
        <v>0</v>
      </c>
      <c r="AD157" s="1">
        <v>1.0099209706552683</v>
      </c>
      <c r="AE157" s="1">
        <v>0.32866871211554294</v>
      </c>
      <c r="AF157" s="1">
        <v>7.0789171144204142</v>
      </c>
      <c r="AG157" s="1">
        <v>7.0093772880341243</v>
      </c>
      <c r="AH157" s="1">
        <v>1</v>
      </c>
      <c r="AI157" s="1">
        <v>0</v>
      </c>
      <c r="AJ157" s="1">
        <v>72514248.347992599</v>
      </c>
      <c r="AK157" s="1">
        <v>1</v>
      </c>
      <c r="AL157" s="1">
        <v>1</v>
      </c>
      <c r="AM157" s="2" t="s">
        <v>257</v>
      </c>
      <c r="AN157" s="2">
        <v>0</v>
      </c>
      <c r="AO157" s="1">
        <v>0</v>
      </c>
      <c r="AP157" t="s">
        <v>31</v>
      </c>
      <c r="AQ157" t="s">
        <v>31</v>
      </c>
      <c r="AR157" t="s">
        <v>31</v>
      </c>
      <c r="AS157" t="s">
        <v>31</v>
      </c>
      <c r="AT157" s="1">
        <v>6</v>
      </c>
      <c r="AU157" t="s">
        <v>32</v>
      </c>
      <c r="AV157" t="s">
        <v>73</v>
      </c>
      <c r="AW157" s="10">
        <f t="shared" si="41"/>
        <v>6.2766203700448386E-2</v>
      </c>
      <c r="AX157" s="3">
        <f t="shared" si="42"/>
        <v>1</v>
      </c>
      <c r="AY157" s="3">
        <f t="shared" si="43"/>
        <v>30</v>
      </c>
      <c r="AZ157" s="3">
        <f t="shared" si="44"/>
        <v>23</v>
      </c>
      <c r="BA157" s="3">
        <f t="shared" si="45"/>
        <v>1.506388888888889</v>
      </c>
    </row>
    <row r="158" spans="1:53">
      <c r="A158" s="9" t="s">
        <v>258</v>
      </c>
      <c r="B158" s="1">
        <v>2</v>
      </c>
      <c r="C158" s="1">
        <v>425</v>
      </c>
      <c r="D158" s="1">
        <v>30</v>
      </c>
      <c r="E158" s="1">
        <v>0</v>
      </c>
      <c r="F158" s="1">
        <v>62797</v>
      </c>
      <c r="G158" s="1">
        <v>61488</v>
      </c>
      <c r="H158" s="1">
        <v>70391237.001506388</v>
      </c>
      <c r="I158" s="1">
        <v>0</v>
      </c>
      <c r="J158" s="1">
        <v>0</v>
      </c>
      <c r="K158" s="1">
        <v>1</v>
      </c>
      <c r="L158" s="1">
        <v>6</v>
      </c>
      <c r="M158" s="4" t="str">
        <f t="shared" si="33"/>
        <v>SIN</v>
      </c>
      <c r="N158" s="4" t="str">
        <f t="shared" si="34"/>
        <v>Oriental</v>
      </c>
      <c r="O158" s="1"/>
      <c r="P158" s="1">
        <v>9</v>
      </c>
      <c r="Q158" s="1">
        <v>9</v>
      </c>
      <c r="R158" s="4" t="str">
        <f t="shared" si="35"/>
        <v>169</v>
      </c>
      <c r="S158" s="4">
        <f>IFERROR(VLOOKUP(R158, REgionOf!$A$2:$B$58, 2, FALSE), "")</f>
        <v>-2.4</v>
      </c>
      <c r="T158" s="4">
        <f t="shared" si="32"/>
        <v>-41.606639999999992</v>
      </c>
      <c r="U158" s="4">
        <f t="shared" si="36"/>
        <v>0.32866871211554294</v>
      </c>
      <c r="V158" s="4">
        <f t="shared" si="37"/>
        <v>7.078917114420415</v>
      </c>
      <c r="W158" s="4">
        <f t="shared" si="38"/>
        <v>7.0093772880341234</v>
      </c>
      <c r="X158" s="4">
        <f t="shared" si="39"/>
        <v>1.0099209706552685</v>
      </c>
      <c r="Y158" s="4">
        <f>(H158+T158*F158)*((FactorPrefPesos*X158)^AH158)</f>
        <v>69135401.91995886</v>
      </c>
      <c r="Z158" s="4">
        <f>(H158+BA158/1000+T158*F158)*((FactorPrefPesos*X158)^AH158)</f>
        <v>69135401.921495408</v>
      </c>
      <c r="AA158" s="11">
        <f>Y158-AJ158</f>
        <v>0</v>
      </c>
      <c r="AB158" s="4">
        <f t="shared" si="40"/>
        <v>1.5365630388259888E-3</v>
      </c>
      <c r="AC158" s="1">
        <v>0</v>
      </c>
      <c r="AD158" s="1">
        <v>1.0099209706552683</v>
      </c>
      <c r="AE158" s="1">
        <v>0.32866871211554294</v>
      </c>
      <c r="AF158" s="1">
        <v>7.0789171144204142</v>
      </c>
      <c r="AG158" s="1">
        <v>7.0093772880341243</v>
      </c>
      <c r="AH158" s="1">
        <v>1</v>
      </c>
      <c r="AI158" s="1">
        <v>0</v>
      </c>
      <c r="AJ158" s="1">
        <v>69135401.919958845</v>
      </c>
      <c r="AK158" s="1">
        <v>1</v>
      </c>
      <c r="AL158" s="1">
        <v>1</v>
      </c>
      <c r="AM158" s="2" t="s">
        <v>258</v>
      </c>
      <c r="AN158" s="2">
        <v>0</v>
      </c>
      <c r="AO158" s="1">
        <v>0</v>
      </c>
      <c r="AP158" t="s">
        <v>31</v>
      </c>
      <c r="AQ158" t="s">
        <v>31</v>
      </c>
      <c r="AR158" t="s">
        <v>31</v>
      </c>
      <c r="AS158" t="s">
        <v>31</v>
      </c>
      <c r="AT158" s="1">
        <v>6</v>
      </c>
      <c r="AU158" t="s">
        <v>32</v>
      </c>
      <c r="AV158" t="s">
        <v>73</v>
      </c>
      <c r="AW158" s="10">
        <f t="shared" si="41"/>
        <v>6.2766203700448386E-2</v>
      </c>
      <c r="AX158" s="3">
        <f t="shared" si="42"/>
        <v>1</v>
      </c>
      <c r="AY158" s="3">
        <f t="shared" si="43"/>
        <v>30</v>
      </c>
      <c r="AZ158" s="3">
        <f t="shared" si="44"/>
        <v>23</v>
      </c>
      <c r="BA158" s="3">
        <f t="shared" si="45"/>
        <v>1.506388888888889</v>
      </c>
    </row>
    <row r="159" spans="1:53">
      <c r="A159" s="9" t="s">
        <v>259</v>
      </c>
      <c r="B159" s="1">
        <v>3</v>
      </c>
      <c r="C159" s="1">
        <v>425</v>
      </c>
      <c r="D159" s="1">
        <v>30</v>
      </c>
      <c r="E159" s="1">
        <v>0</v>
      </c>
      <c r="F159" s="1">
        <v>62797</v>
      </c>
      <c r="G159" s="1">
        <v>61488</v>
      </c>
      <c r="H159" s="1">
        <v>66654353.001506388</v>
      </c>
      <c r="I159" s="1">
        <v>0</v>
      </c>
      <c r="J159" s="1">
        <v>0</v>
      </c>
      <c r="K159" s="1">
        <v>1</v>
      </c>
      <c r="L159" s="1">
        <v>6</v>
      </c>
      <c r="M159" s="4" t="str">
        <f t="shared" si="33"/>
        <v>SIN</v>
      </c>
      <c r="N159" s="4" t="str">
        <f t="shared" si="34"/>
        <v>Oriental</v>
      </c>
      <c r="O159" s="1"/>
      <c r="P159" s="1">
        <v>9</v>
      </c>
      <c r="Q159" s="1">
        <v>9</v>
      </c>
      <c r="R159" s="4" t="str">
        <f t="shared" si="35"/>
        <v>169</v>
      </c>
      <c r="S159" s="4">
        <f>IFERROR(VLOOKUP(R159, REgionOf!$A$2:$B$58, 2, FALSE), "")</f>
        <v>-2.4</v>
      </c>
      <c r="T159" s="4">
        <f t="shared" si="32"/>
        <v>-41.606639999999992</v>
      </c>
      <c r="U159" s="4">
        <f t="shared" si="36"/>
        <v>0.32866871211554294</v>
      </c>
      <c r="V159" s="4">
        <f t="shared" si="37"/>
        <v>7.078917114420415</v>
      </c>
      <c r="W159" s="4">
        <f t="shared" si="38"/>
        <v>7.0093772880341234</v>
      </c>
      <c r="X159" s="4">
        <f t="shared" si="39"/>
        <v>1.0099209706552685</v>
      </c>
      <c r="Y159" s="4">
        <f>(H159+T159*F159)*((FactorPrefPesos*X159)^AH159)</f>
        <v>65323704.828287654</v>
      </c>
      <c r="Z159" s="4">
        <f>(H159+BA159/1000+T159*F159)*((FactorPrefPesos*X159)^AH159)</f>
        <v>65323704.829824194</v>
      </c>
      <c r="AA159" s="11">
        <f>Y159-AJ159</f>
        <v>0</v>
      </c>
      <c r="AB159" s="4">
        <f t="shared" si="40"/>
        <v>1.5365555882453918E-3</v>
      </c>
      <c r="AC159" s="1">
        <v>0</v>
      </c>
      <c r="AD159" s="1">
        <v>1.0099209706552683</v>
      </c>
      <c r="AE159" s="1">
        <v>0.32866871211554294</v>
      </c>
      <c r="AF159" s="1">
        <v>7.0789171144204142</v>
      </c>
      <c r="AG159" s="1">
        <v>7.0093772880341243</v>
      </c>
      <c r="AH159" s="1">
        <v>1</v>
      </c>
      <c r="AI159" s="1">
        <v>0</v>
      </c>
      <c r="AJ159" s="1">
        <v>65323704.828287639</v>
      </c>
      <c r="AK159" s="1">
        <v>1</v>
      </c>
      <c r="AL159" s="1">
        <v>1</v>
      </c>
      <c r="AM159" s="2" t="s">
        <v>259</v>
      </c>
      <c r="AN159" s="2">
        <v>0</v>
      </c>
      <c r="AO159" s="1">
        <v>0</v>
      </c>
      <c r="AP159" t="s">
        <v>31</v>
      </c>
      <c r="AQ159" t="s">
        <v>31</v>
      </c>
      <c r="AR159" t="s">
        <v>31</v>
      </c>
      <c r="AS159" t="s">
        <v>31</v>
      </c>
      <c r="AT159" s="1">
        <v>6</v>
      </c>
      <c r="AU159" t="s">
        <v>32</v>
      </c>
      <c r="AV159" t="s">
        <v>73</v>
      </c>
      <c r="AW159" s="10">
        <f t="shared" si="41"/>
        <v>6.2766203700448386E-2</v>
      </c>
      <c r="AX159" s="3">
        <f t="shared" si="42"/>
        <v>1</v>
      </c>
      <c r="AY159" s="3">
        <f t="shared" si="43"/>
        <v>30</v>
      </c>
      <c r="AZ159" s="3">
        <f t="shared" si="44"/>
        <v>23</v>
      </c>
      <c r="BA159" s="3">
        <f t="shared" si="45"/>
        <v>1.506388888888889</v>
      </c>
    </row>
    <row r="160" spans="1:53">
      <c r="A160" s="9" t="s">
        <v>260</v>
      </c>
      <c r="B160" s="1">
        <v>1</v>
      </c>
      <c r="C160" s="1">
        <v>419</v>
      </c>
      <c r="D160" s="1">
        <v>15</v>
      </c>
      <c r="E160" s="1">
        <v>0</v>
      </c>
      <c r="F160" s="1">
        <v>38343</v>
      </c>
      <c r="G160" s="1">
        <v>38343</v>
      </c>
      <c r="H160" s="1">
        <v>61154133.003933057</v>
      </c>
      <c r="I160" s="1">
        <v>0</v>
      </c>
      <c r="J160" s="1">
        <v>0</v>
      </c>
      <c r="K160" s="1">
        <v>1</v>
      </c>
      <c r="L160" s="1">
        <v>7</v>
      </c>
      <c r="M160" s="4" t="str">
        <f t="shared" si="33"/>
        <v>SIN</v>
      </c>
      <c r="N160" s="4" t="str">
        <f t="shared" si="34"/>
        <v>Norte</v>
      </c>
      <c r="O160" s="1"/>
      <c r="P160" s="1">
        <v>2</v>
      </c>
      <c r="Q160" s="1">
        <v>28</v>
      </c>
      <c r="R160" s="4" t="str">
        <f t="shared" si="35"/>
        <v>172</v>
      </c>
      <c r="S160" s="4">
        <f>IFERROR(VLOOKUP(R160, REgionOf!$A$2:$B$58, 2, FALSE), "")</f>
        <v>6.73</v>
      </c>
      <c r="T160" s="4">
        <f t="shared" si="32"/>
        <v>116.671953</v>
      </c>
      <c r="U160" s="4">
        <f t="shared" si="36"/>
        <v>0.33333333333333331</v>
      </c>
      <c r="V160" s="4">
        <f t="shared" si="37"/>
        <v>7.082066666666667</v>
      </c>
      <c r="W160" s="4">
        <f t="shared" si="38"/>
        <v>7.0124666666666666</v>
      </c>
      <c r="X160" s="4">
        <f t="shared" si="39"/>
        <v>1.0099251808683583</v>
      </c>
      <c r="Y160" s="4">
        <f>(H160+T160*F160)*((FactorPrefPesos*X160)^AH160)</f>
        <v>66941842.871817954</v>
      </c>
      <c r="Z160" s="4">
        <f>(H160+BA160/1000+T160*F160)*((FactorPrefPesos*X160)^AH160)</f>
        <v>66941842.875829771</v>
      </c>
      <c r="AA160" s="11">
        <f>Y160-AJ160</f>
        <v>0</v>
      </c>
      <c r="AB160" s="4">
        <f t="shared" si="40"/>
        <v>4.0118172764778137E-3</v>
      </c>
      <c r="AC160" s="1">
        <v>1</v>
      </c>
      <c r="AD160" s="1">
        <v>1.0099251808683583</v>
      </c>
      <c r="AE160" s="1">
        <v>0.33333333333333331</v>
      </c>
      <c r="AF160" s="1">
        <v>7.082066666666667</v>
      </c>
      <c r="AG160" s="1">
        <v>7.0124666666666666</v>
      </c>
      <c r="AH160" s="1">
        <v>1</v>
      </c>
      <c r="AI160" s="1">
        <v>0</v>
      </c>
      <c r="AJ160" s="1">
        <v>66941842.871817954</v>
      </c>
      <c r="AK160" s="1">
        <v>0</v>
      </c>
      <c r="AL160" s="1">
        <v>0</v>
      </c>
      <c r="AM160" s="2" t="s">
        <v>260</v>
      </c>
      <c r="AN160" s="2">
        <v>0</v>
      </c>
      <c r="AO160" t="s">
        <v>31</v>
      </c>
      <c r="AP160" t="s">
        <v>31</v>
      </c>
      <c r="AQ160" t="s">
        <v>31</v>
      </c>
      <c r="AR160" t="s">
        <v>31</v>
      </c>
      <c r="AS160" t="s">
        <v>31</v>
      </c>
      <c r="AT160" s="1">
        <v>7</v>
      </c>
      <c r="AU160" t="s">
        <v>32</v>
      </c>
      <c r="AV160" t="s">
        <v>74</v>
      </c>
      <c r="AW160" s="10">
        <f t="shared" si="41"/>
        <v>0.16387731481518131</v>
      </c>
      <c r="AX160" s="3">
        <f t="shared" si="42"/>
        <v>3</v>
      </c>
      <c r="AY160" s="3">
        <f t="shared" si="43"/>
        <v>55</v>
      </c>
      <c r="AZ160" s="3">
        <f t="shared" si="44"/>
        <v>59</v>
      </c>
      <c r="BA160" s="3">
        <f t="shared" si="45"/>
        <v>3.9330555555555553</v>
      </c>
    </row>
    <row r="161" spans="1:53">
      <c r="A161" s="9" t="s">
        <v>261</v>
      </c>
      <c r="B161" s="1">
        <v>45</v>
      </c>
      <c r="C161" s="1">
        <v>59</v>
      </c>
      <c r="D161" s="1">
        <v>207</v>
      </c>
      <c r="E161" s="1">
        <v>0</v>
      </c>
      <c r="F161" s="1">
        <v>539034</v>
      </c>
      <c r="G161" s="1">
        <v>539034</v>
      </c>
      <c r="H161" s="1">
        <v>421005400.00143665</v>
      </c>
      <c r="I161" s="1">
        <v>0</v>
      </c>
      <c r="J161" s="1">
        <v>0</v>
      </c>
      <c r="K161" s="1">
        <v>1</v>
      </c>
      <c r="L161" s="1">
        <v>3</v>
      </c>
      <c r="M161" s="4" t="str">
        <f t="shared" si="33"/>
        <v>SIN</v>
      </c>
      <c r="N161" s="4" t="str">
        <f t="shared" si="34"/>
        <v>Occidental</v>
      </c>
      <c r="O161" s="1"/>
      <c r="P161" s="1">
        <v>9</v>
      </c>
      <c r="Q161" s="1">
        <v>124</v>
      </c>
      <c r="R161" s="4" t="str">
        <f t="shared" si="35"/>
        <v>139</v>
      </c>
      <c r="S161" s="4">
        <f>IFERROR(VLOOKUP(R161, REgionOf!$A$2:$B$58, 2, FALSE), "")</f>
        <v>-0.47</v>
      </c>
      <c r="T161" s="4">
        <f t="shared" si="32"/>
        <v>-8.1479669999999995</v>
      </c>
      <c r="U161" s="4">
        <f t="shared" si="36"/>
        <v>0.33333333333333331</v>
      </c>
      <c r="V161" s="4">
        <f t="shared" si="37"/>
        <v>7.082066666666667</v>
      </c>
      <c r="W161" s="4">
        <f t="shared" si="38"/>
        <v>7.0124666666666666</v>
      </c>
      <c r="X161" s="4">
        <f t="shared" si="39"/>
        <v>1.0099251808683583</v>
      </c>
      <c r="Y161" s="4">
        <f>(H161+T161*F161)*((FactorPrefPesos*X161)^AH161)</f>
        <v>424955815.11259997</v>
      </c>
      <c r="Z161" s="4">
        <f>(H161+BA161/1000+T161*F161)*((FactorPrefPesos*X161)^AH161)</f>
        <v>424955815.11406541</v>
      </c>
      <c r="AA161" s="11">
        <f>Y161-AJ161</f>
        <v>0</v>
      </c>
      <c r="AB161" s="4">
        <f t="shared" si="40"/>
        <v>1.4653801918029785E-3</v>
      </c>
      <c r="AC161" s="1">
        <v>1</v>
      </c>
      <c r="AD161" s="1">
        <v>1.0099251808683583</v>
      </c>
      <c r="AE161" s="1">
        <v>0.33333333333333331</v>
      </c>
      <c r="AF161" s="1">
        <v>7.082066666666667</v>
      </c>
      <c r="AG161" s="1">
        <v>7.0124666666666666</v>
      </c>
      <c r="AH161" s="1">
        <v>1</v>
      </c>
      <c r="AI161" s="1">
        <v>0</v>
      </c>
      <c r="AJ161" s="1">
        <v>424955815.11260003</v>
      </c>
      <c r="AK161" s="1">
        <v>1</v>
      </c>
      <c r="AL161" s="1">
        <v>1</v>
      </c>
      <c r="AM161" s="2" t="s">
        <v>261</v>
      </c>
      <c r="AN161" s="2">
        <v>1</v>
      </c>
      <c r="AO161" s="1">
        <v>1</v>
      </c>
      <c r="AP161" t="s">
        <v>31</v>
      </c>
      <c r="AQ161" t="s">
        <v>31</v>
      </c>
      <c r="AR161" t="s">
        <v>31</v>
      </c>
      <c r="AS161" t="s">
        <v>31</v>
      </c>
      <c r="AT161" s="1">
        <v>3</v>
      </c>
      <c r="AU161" t="s">
        <v>32</v>
      </c>
      <c r="AV161" t="s">
        <v>48</v>
      </c>
      <c r="AW161" s="10">
        <f t="shared" si="41"/>
        <v>5.9861111112695653E-2</v>
      </c>
      <c r="AX161" s="3">
        <f t="shared" si="42"/>
        <v>1</v>
      </c>
      <c r="AY161" s="3">
        <f t="shared" si="43"/>
        <v>26</v>
      </c>
      <c r="AZ161" s="3">
        <f t="shared" si="44"/>
        <v>12</v>
      </c>
      <c r="BA161" s="3">
        <f t="shared" si="45"/>
        <v>1.4366666666666668</v>
      </c>
    </row>
    <row r="162" spans="1:53">
      <c r="A162" s="9" t="s">
        <v>262</v>
      </c>
      <c r="B162" s="1">
        <v>46</v>
      </c>
      <c r="C162" s="1">
        <v>59</v>
      </c>
      <c r="D162" s="1">
        <v>160</v>
      </c>
      <c r="E162" s="1">
        <v>0</v>
      </c>
      <c r="F162" s="1">
        <v>423944</v>
      </c>
      <c r="G162" s="1">
        <v>423944</v>
      </c>
      <c r="H162" s="1">
        <v>343031432.00143665</v>
      </c>
      <c r="I162" s="1">
        <v>0</v>
      </c>
      <c r="J162" s="1">
        <v>0</v>
      </c>
      <c r="K162" s="1">
        <v>1</v>
      </c>
      <c r="L162" s="1">
        <v>3</v>
      </c>
      <c r="M162" s="4" t="str">
        <f t="shared" si="33"/>
        <v>SIN</v>
      </c>
      <c r="N162" s="4" t="str">
        <f t="shared" si="34"/>
        <v>Occidental</v>
      </c>
      <c r="O162" s="1"/>
      <c r="P162" s="1">
        <v>9</v>
      </c>
      <c r="Q162" s="1">
        <v>124</v>
      </c>
      <c r="R162" s="4" t="str">
        <f t="shared" si="35"/>
        <v>139</v>
      </c>
      <c r="S162" s="4">
        <f>IFERROR(VLOOKUP(R162, REgionOf!$A$2:$B$58, 2, FALSE), "")</f>
        <v>-0.47</v>
      </c>
      <c r="T162" s="4">
        <f t="shared" si="32"/>
        <v>-8.1479669999999995</v>
      </c>
      <c r="U162" s="4">
        <f t="shared" si="36"/>
        <v>0.33333333333333331</v>
      </c>
      <c r="V162" s="4">
        <f t="shared" si="37"/>
        <v>7.082066666666667</v>
      </c>
      <c r="W162" s="4">
        <f t="shared" si="38"/>
        <v>7.0124666666666666</v>
      </c>
      <c r="X162" s="4">
        <f t="shared" si="39"/>
        <v>1.0099251808683583</v>
      </c>
      <c r="Y162" s="4">
        <f>(H162+T162*F162)*((FactorPrefPesos*X162)^AH162)</f>
        <v>346376990.06402397</v>
      </c>
      <c r="Z162" s="4">
        <f>(H162+BA162/1000+T162*F162)*((FactorPrefPesos*X162)^AH162)</f>
        <v>346376990.06548941</v>
      </c>
      <c r="AA162" s="11">
        <f>Y162-AJ162</f>
        <v>0</v>
      </c>
      <c r="AB162" s="4">
        <f t="shared" si="40"/>
        <v>1.4653801918029785E-3</v>
      </c>
      <c r="AC162" s="1">
        <v>1</v>
      </c>
      <c r="AD162" s="1">
        <v>1.0099251808683583</v>
      </c>
      <c r="AE162" s="1">
        <v>0.33333333333333331</v>
      </c>
      <c r="AF162" s="1">
        <v>7.082066666666667</v>
      </c>
      <c r="AG162" s="1">
        <v>7.0124666666666666</v>
      </c>
      <c r="AH162" s="1">
        <v>1</v>
      </c>
      <c r="AI162" s="1">
        <v>0</v>
      </c>
      <c r="AJ162" s="1">
        <v>346376990.06402403</v>
      </c>
      <c r="AK162" s="1">
        <v>1</v>
      </c>
      <c r="AL162" s="1">
        <v>1</v>
      </c>
      <c r="AM162" s="2" t="s">
        <v>262</v>
      </c>
      <c r="AN162" s="2">
        <v>0</v>
      </c>
      <c r="AO162" s="1">
        <v>0</v>
      </c>
      <c r="AP162" t="s">
        <v>31</v>
      </c>
      <c r="AQ162" t="s">
        <v>31</v>
      </c>
      <c r="AR162" t="s">
        <v>31</v>
      </c>
      <c r="AS162" t="s">
        <v>31</v>
      </c>
      <c r="AT162" s="1">
        <v>3</v>
      </c>
      <c r="AU162" t="s">
        <v>32</v>
      </c>
      <c r="AV162" t="s">
        <v>48</v>
      </c>
      <c r="AW162" s="10">
        <f t="shared" si="41"/>
        <v>5.9861111112695653E-2</v>
      </c>
      <c r="AX162" s="3">
        <f t="shared" si="42"/>
        <v>1</v>
      </c>
      <c r="AY162" s="3">
        <f t="shared" si="43"/>
        <v>26</v>
      </c>
      <c r="AZ162" s="3">
        <f t="shared" si="44"/>
        <v>12</v>
      </c>
      <c r="BA162" s="3">
        <f t="shared" si="45"/>
        <v>1.4366666666666668</v>
      </c>
    </row>
    <row r="163" spans="1:53">
      <c r="A163" s="9" t="s">
        <v>263</v>
      </c>
      <c r="B163" s="1">
        <v>47</v>
      </c>
      <c r="C163" s="1">
        <v>59</v>
      </c>
      <c r="D163" s="1">
        <v>138</v>
      </c>
      <c r="E163" s="1">
        <v>0</v>
      </c>
      <c r="F163" s="1">
        <v>367969</v>
      </c>
      <c r="G163" s="1">
        <v>367969</v>
      </c>
      <c r="H163" s="1">
        <v>299537987.00143665</v>
      </c>
      <c r="I163" s="1">
        <v>0</v>
      </c>
      <c r="J163" s="1">
        <v>0</v>
      </c>
      <c r="K163" s="1">
        <v>1</v>
      </c>
      <c r="L163" s="1">
        <v>3</v>
      </c>
      <c r="M163" s="4" t="str">
        <f t="shared" si="33"/>
        <v>SIN</v>
      </c>
      <c r="N163" s="4" t="str">
        <f t="shared" si="34"/>
        <v>Occidental</v>
      </c>
      <c r="O163" s="1"/>
      <c r="P163" s="1">
        <v>9</v>
      </c>
      <c r="Q163" s="1">
        <v>124</v>
      </c>
      <c r="R163" s="4" t="str">
        <f t="shared" si="35"/>
        <v>139</v>
      </c>
      <c r="S163" s="4">
        <f>IFERROR(VLOOKUP(R163, REgionOf!$A$2:$B$58, 2, FALSE), "")</f>
        <v>-0.47</v>
      </c>
      <c r="T163" s="4">
        <f t="shared" si="32"/>
        <v>-8.1479669999999995</v>
      </c>
      <c r="U163" s="4">
        <f t="shared" si="36"/>
        <v>0.33333333333333331</v>
      </c>
      <c r="V163" s="4">
        <f t="shared" si="37"/>
        <v>7.082066666666667</v>
      </c>
      <c r="W163" s="4">
        <f t="shared" si="38"/>
        <v>7.0124666666666666</v>
      </c>
      <c r="X163" s="4">
        <f t="shared" si="39"/>
        <v>1.0099251808683583</v>
      </c>
      <c r="Y163" s="4">
        <f>(H163+T163*F163)*((FactorPrefPesos*X163)^AH163)</f>
        <v>302477828.74792564</v>
      </c>
      <c r="Z163" s="4">
        <f>(H163+BA163/1000+T163*F163)*((FactorPrefPesos*X163)^AH163)</f>
        <v>302477828.74939108</v>
      </c>
      <c r="AA163" s="11">
        <f>Y163-AJ163</f>
        <v>0</v>
      </c>
      <c r="AB163" s="4">
        <f t="shared" si="40"/>
        <v>1.4654397964477539E-3</v>
      </c>
      <c r="AC163" s="1">
        <v>1</v>
      </c>
      <c r="AD163" s="1">
        <v>1.0099251808683583</v>
      </c>
      <c r="AE163" s="1">
        <v>0.33333333333333331</v>
      </c>
      <c r="AF163" s="1">
        <v>7.082066666666667</v>
      </c>
      <c r="AG163" s="1">
        <v>7.0124666666666666</v>
      </c>
      <c r="AH163" s="1">
        <v>1</v>
      </c>
      <c r="AI163" s="1">
        <v>0</v>
      </c>
      <c r="AJ163" s="1">
        <v>302477828.74792564</v>
      </c>
      <c r="AK163" s="1">
        <v>1</v>
      </c>
      <c r="AL163" s="1">
        <v>1</v>
      </c>
      <c r="AM163" s="2" t="s">
        <v>263</v>
      </c>
      <c r="AN163" s="2">
        <v>0</v>
      </c>
      <c r="AO163" s="1">
        <v>0</v>
      </c>
      <c r="AP163" t="s">
        <v>31</v>
      </c>
      <c r="AQ163" t="s">
        <v>31</v>
      </c>
      <c r="AR163" t="s">
        <v>31</v>
      </c>
      <c r="AS163" t="s">
        <v>31</v>
      </c>
      <c r="AT163" s="1">
        <v>3</v>
      </c>
      <c r="AU163" t="s">
        <v>32</v>
      </c>
      <c r="AV163" t="s">
        <v>48</v>
      </c>
      <c r="AW163" s="10">
        <f t="shared" si="41"/>
        <v>5.9861111112695653E-2</v>
      </c>
      <c r="AX163" s="3">
        <f t="shared" si="42"/>
        <v>1</v>
      </c>
      <c r="AY163" s="3">
        <f t="shared" si="43"/>
        <v>26</v>
      </c>
      <c r="AZ163" s="3">
        <f t="shared" si="44"/>
        <v>12</v>
      </c>
      <c r="BA163" s="3">
        <f t="shared" si="45"/>
        <v>1.4366666666666668</v>
      </c>
    </row>
    <row r="164" spans="1:53">
      <c r="A164" s="9" t="s">
        <v>264</v>
      </c>
      <c r="B164" s="1">
        <v>48</v>
      </c>
      <c r="C164" s="1">
        <v>59</v>
      </c>
      <c r="D164" s="1">
        <v>100</v>
      </c>
      <c r="E164" s="1">
        <v>0</v>
      </c>
      <c r="F164" s="1">
        <v>267425</v>
      </c>
      <c r="G164" s="1">
        <v>267425</v>
      </c>
      <c r="H164" s="1">
        <v>230918922.00143668</v>
      </c>
      <c r="I164" s="1">
        <v>0</v>
      </c>
      <c r="J164" s="1">
        <v>0</v>
      </c>
      <c r="K164" s="1">
        <v>1</v>
      </c>
      <c r="L164" s="1">
        <v>3</v>
      </c>
      <c r="M164" s="4" t="str">
        <f t="shared" si="33"/>
        <v>SIN</v>
      </c>
      <c r="N164" s="4" t="str">
        <f t="shared" si="34"/>
        <v>Occidental</v>
      </c>
      <c r="O164" s="1"/>
      <c r="P164" s="1">
        <v>9</v>
      </c>
      <c r="Q164" s="1">
        <v>124</v>
      </c>
      <c r="R164" s="4" t="str">
        <f t="shared" si="35"/>
        <v>139</v>
      </c>
      <c r="S164" s="4">
        <f>IFERROR(VLOOKUP(R164, REgionOf!$A$2:$B$58, 2, FALSE), "")</f>
        <v>-0.47</v>
      </c>
      <c r="T164" s="4">
        <f t="shared" si="32"/>
        <v>-8.1479669999999995</v>
      </c>
      <c r="U164" s="4">
        <f t="shared" si="36"/>
        <v>0.33333333333333331</v>
      </c>
      <c r="V164" s="4">
        <f t="shared" si="37"/>
        <v>7.082066666666667</v>
      </c>
      <c r="W164" s="4">
        <f t="shared" si="38"/>
        <v>7.0124666666666666</v>
      </c>
      <c r="X164" s="4">
        <f t="shared" si="39"/>
        <v>1.0099251808683583</v>
      </c>
      <c r="Y164" s="4">
        <f>(H164+T164*F164)*((FactorPrefPesos*X164)^AH164)</f>
        <v>233320339.69436288</v>
      </c>
      <c r="Z164" s="4">
        <f>(H164+BA164/1000+T164*F164)*((FactorPrefPesos*X164)^AH164)</f>
        <v>233320339.69582832</v>
      </c>
      <c r="AA164" s="11">
        <f>Y164-AJ164</f>
        <v>0</v>
      </c>
      <c r="AB164" s="4">
        <f t="shared" si="40"/>
        <v>1.4654397964477539E-3</v>
      </c>
      <c r="AC164" s="1">
        <v>1</v>
      </c>
      <c r="AD164" s="1">
        <v>1.0099251808683583</v>
      </c>
      <c r="AE164" s="1">
        <v>0.33333333333333331</v>
      </c>
      <c r="AF164" s="1">
        <v>7.082066666666667</v>
      </c>
      <c r="AG164" s="1">
        <v>7.0124666666666666</v>
      </c>
      <c r="AH164" s="1">
        <v>1</v>
      </c>
      <c r="AI164" s="1">
        <v>0</v>
      </c>
      <c r="AJ164" s="1">
        <v>233320339.69436288</v>
      </c>
      <c r="AK164" s="1">
        <v>1</v>
      </c>
      <c r="AL164" s="1">
        <v>1</v>
      </c>
      <c r="AM164" s="2" t="s">
        <v>264</v>
      </c>
      <c r="AN164" s="2">
        <v>0</v>
      </c>
      <c r="AO164" s="1">
        <v>0</v>
      </c>
      <c r="AP164" t="s">
        <v>31</v>
      </c>
      <c r="AQ164" t="s">
        <v>31</v>
      </c>
      <c r="AR164" t="s">
        <v>31</v>
      </c>
      <c r="AS164" t="s">
        <v>31</v>
      </c>
      <c r="AT164" s="1">
        <v>3</v>
      </c>
      <c r="AU164" t="s">
        <v>32</v>
      </c>
      <c r="AV164" t="s">
        <v>48</v>
      </c>
      <c r="AW164" s="10">
        <f t="shared" si="41"/>
        <v>5.9861111112695653E-2</v>
      </c>
      <c r="AX164" s="3">
        <f t="shared" si="42"/>
        <v>1</v>
      </c>
      <c r="AY164" s="3">
        <f t="shared" si="43"/>
        <v>26</v>
      </c>
      <c r="AZ164" s="3">
        <f t="shared" si="44"/>
        <v>12</v>
      </c>
      <c r="BA164" s="3">
        <f t="shared" si="45"/>
        <v>1.4366666666666668</v>
      </c>
    </row>
    <row r="165" spans="1:53">
      <c r="A165" s="9" t="s">
        <v>265</v>
      </c>
      <c r="B165" s="1">
        <v>1</v>
      </c>
      <c r="C165" s="1">
        <v>24</v>
      </c>
      <c r="D165" s="1">
        <v>150</v>
      </c>
      <c r="E165" s="1">
        <v>0</v>
      </c>
      <c r="F165" s="1">
        <v>465300</v>
      </c>
      <c r="G165" s="1">
        <v>465300</v>
      </c>
      <c r="H165" s="1">
        <v>577902600.00010276</v>
      </c>
      <c r="I165" s="1">
        <v>0</v>
      </c>
      <c r="J165" s="1">
        <v>0</v>
      </c>
      <c r="K165" s="1">
        <v>1</v>
      </c>
      <c r="L165" s="1">
        <v>2</v>
      </c>
      <c r="M165" s="4" t="str">
        <f t="shared" si="33"/>
        <v>SIN</v>
      </c>
      <c r="N165" s="4" t="str">
        <f t="shared" si="34"/>
        <v>Peninsular</v>
      </c>
      <c r="O165" s="1"/>
      <c r="P165" s="1">
        <v>2</v>
      </c>
      <c r="Q165" s="1">
        <v>30</v>
      </c>
      <c r="R165" s="4" t="str">
        <f t="shared" si="35"/>
        <v>122</v>
      </c>
      <c r="S165" s="4">
        <f>IFERROR(VLOOKUP(R165, REgionOf!$A$2:$B$58, 2, FALSE), "")</f>
        <v>-21.98</v>
      </c>
      <c r="T165" s="4">
        <f t="shared" si="32"/>
        <v>-381.04747799999996</v>
      </c>
      <c r="U165" s="4">
        <f t="shared" si="36"/>
        <v>0.33333333333333331</v>
      </c>
      <c r="V165" s="4">
        <f t="shared" si="37"/>
        <v>7.082066666666667</v>
      </c>
      <c r="W165" s="4">
        <f t="shared" si="38"/>
        <v>7.0124666666666666</v>
      </c>
      <c r="X165" s="4">
        <f t="shared" si="39"/>
        <v>1.0099251808683583</v>
      </c>
      <c r="Y165" s="4">
        <f>(H165+T165*F165)*((FactorPrefPesos*X165)^AH165)</f>
        <v>408623020.41638637</v>
      </c>
      <c r="Z165" s="4">
        <f>(H165+BA165/1000+T165*F165)*((FactorPrefPesos*X165)^AH165)</f>
        <v>408623020.41649115</v>
      </c>
      <c r="AA165" s="11">
        <f>Y165-AJ165</f>
        <v>0</v>
      </c>
      <c r="AB165" s="4">
        <f t="shared" si="40"/>
        <v>1.0478496551513672E-4</v>
      </c>
      <c r="AC165" s="1">
        <v>1</v>
      </c>
      <c r="AD165" s="1">
        <v>1.0099251808683583</v>
      </c>
      <c r="AE165" s="1">
        <v>0.33333333333333331</v>
      </c>
      <c r="AF165" s="1">
        <v>7.082066666666667</v>
      </c>
      <c r="AG165" s="1">
        <v>7.0124666666666666</v>
      </c>
      <c r="AH165" s="1">
        <v>1</v>
      </c>
      <c r="AI165" s="1">
        <v>0</v>
      </c>
      <c r="AJ165" s="1">
        <v>408623020.41638637</v>
      </c>
      <c r="AK165" s="1">
        <v>1</v>
      </c>
      <c r="AL165" s="1">
        <v>1</v>
      </c>
      <c r="AM165" s="2" t="s">
        <v>265</v>
      </c>
      <c r="AN165" s="2">
        <v>0</v>
      </c>
      <c r="AO165" s="1">
        <v>0</v>
      </c>
      <c r="AP165" t="s">
        <v>31</v>
      </c>
      <c r="AQ165" t="s">
        <v>31</v>
      </c>
      <c r="AR165" t="s">
        <v>31</v>
      </c>
      <c r="AS165" t="s">
        <v>31</v>
      </c>
      <c r="AT165" s="1">
        <v>2</v>
      </c>
      <c r="AU165" t="s">
        <v>32</v>
      </c>
      <c r="AV165" t="s">
        <v>75</v>
      </c>
      <c r="AW165" s="10">
        <f t="shared" si="41"/>
        <v>4.2824074043892324E-3</v>
      </c>
      <c r="AX165" s="3">
        <f t="shared" si="42"/>
        <v>0</v>
      </c>
      <c r="AY165" s="3">
        <f t="shared" si="43"/>
        <v>6</v>
      </c>
      <c r="AZ165" s="3">
        <f t="shared" si="44"/>
        <v>10</v>
      </c>
      <c r="BA165" s="3">
        <f t="shared" si="45"/>
        <v>0.10277777777777779</v>
      </c>
    </row>
    <row r="166" spans="1:53">
      <c r="A166" s="9" t="s">
        <v>266</v>
      </c>
      <c r="B166" s="1">
        <v>2</v>
      </c>
      <c r="C166" s="1">
        <v>24</v>
      </c>
      <c r="D166" s="1">
        <v>100</v>
      </c>
      <c r="E166" s="1">
        <v>0</v>
      </c>
      <c r="F166" s="1">
        <v>322000</v>
      </c>
      <c r="G166" s="1">
        <v>322000</v>
      </c>
      <c r="H166" s="1">
        <v>397605600.00010276</v>
      </c>
      <c r="I166" s="1">
        <v>0</v>
      </c>
      <c r="J166" s="1">
        <v>0</v>
      </c>
      <c r="K166" s="1">
        <v>1</v>
      </c>
      <c r="L166" s="1">
        <v>2</v>
      </c>
      <c r="M166" s="4" t="str">
        <f t="shared" si="33"/>
        <v>SIN</v>
      </c>
      <c r="N166" s="4" t="str">
        <f t="shared" si="34"/>
        <v>Peninsular</v>
      </c>
      <c r="O166" s="1"/>
      <c r="P166" s="1">
        <v>2</v>
      </c>
      <c r="Q166" s="1">
        <v>30</v>
      </c>
      <c r="R166" s="4" t="str">
        <f t="shared" si="35"/>
        <v>122</v>
      </c>
      <c r="S166" s="4">
        <f>IFERROR(VLOOKUP(R166, REgionOf!$A$2:$B$58, 2, FALSE), "")</f>
        <v>-21.98</v>
      </c>
      <c r="T166" s="4">
        <f t="shared" si="32"/>
        <v>-381.04747799999996</v>
      </c>
      <c r="U166" s="4">
        <f t="shared" si="36"/>
        <v>0.33333333333333331</v>
      </c>
      <c r="V166" s="4">
        <f t="shared" si="37"/>
        <v>7.082066666666667</v>
      </c>
      <c r="W166" s="4">
        <f t="shared" si="38"/>
        <v>7.0124666666666666</v>
      </c>
      <c r="X166" s="4">
        <f t="shared" si="39"/>
        <v>1.0099251808683583</v>
      </c>
      <c r="Y166" s="4">
        <f>(H166+T166*F166)*((FactorPrefPesos*X166)^AH166)</f>
        <v>280413195.07179004</v>
      </c>
      <c r="Z166" s="4">
        <f>(H166+BA166/1000+T166*F166)*((FactorPrefPesos*X166)^AH166)</f>
        <v>280413195.07189488</v>
      </c>
      <c r="AA166" s="11">
        <f>Y166-AJ166</f>
        <v>0</v>
      </c>
      <c r="AB166" s="4">
        <f t="shared" si="40"/>
        <v>1.0478496551513672E-4</v>
      </c>
      <c r="AC166" s="1">
        <v>1</v>
      </c>
      <c r="AD166" s="1">
        <v>1.0099251808683583</v>
      </c>
      <c r="AE166" s="1">
        <v>0.33333333333333331</v>
      </c>
      <c r="AF166" s="1">
        <v>7.082066666666667</v>
      </c>
      <c r="AG166" s="1">
        <v>7.0124666666666666</v>
      </c>
      <c r="AH166" s="1">
        <v>1</v>
      </c>
      <c r="AI166" s="1">
        <v>0</v>
      </c>
      <c r="AJ166" s="1">
        <v>280413195.0717901</v>
      </c>
      <c r="AK166" s="1">
        <v>1</v>
      </c>
      <c r="AL166" s="1">
        <v>1</v>
      </c>
      <c r="AM166" s="2" t="s">
        <v>266</v>
      </c>
      <c r="AN166" s="2">
        <v>1</v>
      </c>
      <c r="AO166" s="1">
        <v>0</v>
      </c>
      <c r="AP166" t="s">
        <v>31</v>
      </c>
      <c r="AQ166" t="s">
        <v>31</v>
      </c>
      <c r="AR166" t="s">
        <v>31</v>
      </c>
      <c r="AS166" t="s">
        <v>31</v>
      </c>
      <c r="AT166" s="1">
        <v>2</v>
      </c>
      <c r="AU166" t="s">
        <v>32</v>
      </c>
      <c r="AV166" t="s">
        <v>75</v>
      </c>
      <c r="AW166" s="10">
        <f t="shared" si="41"/>
        <v>4.2824074043892324E-3</v>
      </c>
      <c r="AX166" s="3">
        <f t="shared" si="42"/>
        <v>0</v>
      </c>
      <c r="AY166" s="3">
        <f t="shared" si="43"/>
        <v>6</v>
      </c>
      <c r="AZ166" s="3">
        <f t="shared" si="44"/>
        <v>10</v>
      </c>
      <c r="BA166" s="3">
        <f t="shared" si="45"/>
        <v>0.10277777777777779</v>
      </c>
    </row>
    <row r="167" spans="1:53">
      <c r="A167" s="9" t="s">
        <v>267</v>
      </c>
      <c r="B167" s="1">
        <v>2</v>
      </c>
      <c r="C167" s="1">
        <v>292</v>
      </c>
      <c r="D167" s="1">
        <v>50</v>
      </c>
      <c r="E167" s="1">
        <v>0</v>
      </c>
      <c r="F167" s="1">
        <v>94572.5</v>
      </c>
      <c r="G167" s="1">
        <v>94572</v>
      </c>
      <c r="H167" s="1">
        <v>111529152.14143166</v>
      </c>
      <c r="I167" s="1">
        <v>0</v>
      </c>
      <c r="J167" s="1">
        <v>0</v>
      </c>
      <c r="K167" s="1">
        <v>1</v>
      </c>
      <c r="L167" s="1">
        <v>2</v>
      </c>
      <c r="M167" s="4" t="str">
        <f t="shared" si="33"/>
        <v>SIN</v>
      </c>
      <c r="N167" s="4" t="str">
        <f t="shared" si="34"/>
        <v>Peninsular</v>
      </c>
      <c r="O167" s="1"/>
      <c r="P167" s="1">
        <v>2</v>
      </c>
      <c r="Q167" s="1">
        <v>42</v>
      </c>
      <c r="R167" s="4" t="str">
        <f t="shared" si="35"/>
        <v>122</v>
      </c>
      <c r="S167" s="4">
        <f>IFERROR(VLOOKUP(R167, REgionOf!$A$2:$B$58, 2, FALSE), "")</f>
        <v>-21.98</v>
      </c>
      <c r="T167" s="4">
        <f t="shared" si="32"/>
        <v>-381.04747799999996</v>
      </c>
      <c r="U167" s="4">
        <f t="shared" si="36"/>
        <v>0.33333215845367037</v>
      </c>
      <c r="V167" s="4">
        <f t="shared" si="37"/>
        <v>7.0820658733879185</v>
      </c>
      <c r="W167" s="4">
        <f t="shared" si="38"/>
        <v>7.0124658885438658</v>
      </c>
      <c r="X167" s="4">
        <f t="shared" si="39"/>
        <v>1.0099251798083977</v>
      </c>
      <c r="Y167" s="4">
        <f>(H167+T167*F167)*((FactorPrefPesos*X167)^AH167)</f>
        <v>77004234.722860262</v>
      </c>
      <c r="Z167" s="4">
        <f>(H167+BA167/1000+T167*F167)*((FactorPrefPesos*X167)^AH167)</f>
        <v>77004234.724320605</v>
      </c>
      <c r="AA167" s="11">
        <f>Y167-AJ167</f>
        <v>0</v>
      </c>
      <c r="AB167" s="4">
        <f t="shared" si="40"/>
        <v>1.4603585004806519E-3</v>
      </c>
      <c r="AC167" s="1">
        <v>1</v>
      </c>
      <c r="AD167" s="1">
        <v>1.0099251798083975</v>
      </c>
      <c r="AE167" s="1">
        <v>0.33333215845367037</v>
      </c>
      <c r="AF167" s="1">
        <v>7.0820658733879185</v>
      </c>
      <c r="AG167" s="1">
        <v>7.0124658885438658</v>
      </c>
      <c r="AH167" s="1">
        <v>1</v>
      </c>
      <c r="AI167" s="1">
        <v>0</v>
      </c>
      <c r="AJ167" s="1">
        <v>77004234.722860247</v>
      </c>
      <c r="AK167" s="1">
        <v>1</v>
      </c>
      <c r="AL167" s="1">
        <v>1</v>
      </c>
      <c r="AM167" s="2" t="s">
        <v>267</v>
      </c>
      <c r="AN167" s="2">
        <v>1</v>
      </c>
      <c r="AO167" s="1">
        <v>0</v>
      </c>
      <c r="AP167" t="s">
        <v>31</v>
      </c>
      <c r="AQ167" t="s">
        <v>31</v>
      </c>
      <c r="AR167" t="s">
        <v>31</v>
      </c>
      <c r="AS167" t="s">
        <v>31</v>
      </c>
      <c r="AT167" s="1">
        <v>2</v>
      </c>
      <c r="AU167" t="s">
        <v>32</v>
      </c>
      <c r="AV167" t="s">
        <v>76</v>
      </c>
      <c r="AW167" s="10">
        <f t="shared" si="41"/>
        <v>5.9652777774317656E-2</v>
      </c>
      <c r="AX167" s="3">
        <f t="shared" si="42"/>
        <v>1</v>
      </c>
      <c r="AY167" s="3">
        <f t="shared" si="43"/>
        <v>25</v>
      </c>
      <c r="AZ167" s="3">
        <f t="shared" si="44"/>
        <v>54</v>
      </c>
      <c r="BA167" s="3">
        <f t="shared" si="45"/>
        <v>1.4316666666666666</v>
      </c>
    </row>
    <row r="168" spans="1:53">
      <c r="A168" s="9" t="s">
        <v>268</v>
      </c>
      <c r="B168" s="1">
        <v>3</v>
      </c>
      <c r="C168" s="1">
        <v>292</v>
      </c>
      <c r="D168" s="1">
        <v>50</v>
      </c>
      <c r="E168" s="1">
        <v>0</v>
      </c>
      <c r="F168" s="1">
        <v>94572.5</v>
      </c>
      <c r="G168" s="1">
        <v>94572</v>
      </c>
      <c r="H168" s="1">
        <v>111529152.14143166</v>
      </c>
      <c r="I168" s="1">
        <v>0</v>
      </c>
      <c r="J168" s="1">
        <v>0</v>
      </c>
      <c r="K168" s="1">
        <v>1</v>
      </c>
      <c r="L168" s="1">
        <v>2</v>
      </c>
      <c r="M168" s="4" t="str">
        <f t="shared" si="33"/>
        <v>SIN</v>
      </c>
      <c r="N168" s="4" t="str">
        <f t="shared" si="34"/>
        <v>Peninsular</v>
      </c>
      <c r="O168" s="1"/>
      <c r="P168" s="1">
        <v>2</v>
      </c>
      <c r="Q168" s="1">
        <v>42</v>
      </c>
      <c r="R168" s="4" t="str">
        <f t="shared" si="35"/>
        <v>122</v>
      </c>
      <c r="S168" s="4">
        <f>IFERROR(VLOOKUP(R168, REgionOf!$A$2:$B$58, 2, FALSE), "")</f>
        <v>-21.98</v>
      </c>
      <c r="T168" s="4">
        <f t="shared" si="32"/>
        <v>-381.04747799999996</v>
      </c>
      <c r="U168" s="4">
        <f t="shared" si="36"/>
        <v>0.33333215845367037</v>
      </c>
      <c r="V168" s="4">
        <f t="shared" si="37"/>
        <v>7.0820658733879185</v>
      </c>
      <c r="W168" s="4">
        <f t="shared" si="38"/>
        <v>7.0124658885438658</v>
      </c>
      <c r="X168" s="4">
        <f t="shared" si="39"/>
        <v>1.0099251798083977</v>
      </c>
      <c r="Y168" s="4">
        <f>(H168+T168*F168)*((FactorPrefPesos*X168)^AH168)</f>
        <v>77004234.722860262</v>
      </c>
      <c r="Z168" s="4">
        <f>(H168+BA168/1000+T168*F168)*((FactorPrefPesos*X168)^AH168)</f>
        <v>77004234.724320605</v>
      </c>
      <c r="AA168" s="11">
        <f>Y168-AJ168</f>
        <v>0</v>
      </c>
      <c r="AB168" s="4">
        <f t="shared" si="40"/>
        <v>1.4603585004806519E-3</v>
      </c>
      <c r="AC168" s="1">
        <v>1</v>
      </c>
      <c r="AD168" s="1">
        <v>1.0099251798083975</v>
      </c>
      <c r="AE168" s="1">
        <v>0.33333215845367037</v>
      </c>
      <c r="AF168" s="1">
        <v>7.0820658733879185</v>
      </c>
      <c r="AG168" s="1">
        <v>7.0124658885438658</v>
      </c>
      <c r="AH168" s="1">
        <v>1</v>
      </c>
      <c r="AI168" s="1">
        <v>0</v>
      </c>
      <c r="AJ168" s="1">
        <v>77004234.722860247</v>
      </c>
      <c r="AK168" s="1">
        <v>1</v>
      </c>
      <c r="AL168" s="1">
        <v>1</v>
      </c>
      <c r="AM168" s="2" t="s">
        <v>268</v>
      </c>
      <c r="AN168" s="2">
        <v>1</v>
      </c>
      <c r="AO168" s="1">
        <v>0</v>
      </c>
      <c r="AP168" t="s">
        <v>31</v>
      </c>
      <c r="AQ168" t="s">
        <v>31</v>
      </c>
      <c r="AR168" t="s">
        <v>31</v>
      </c>
      <c r="AS168" t="s">
        <v>31</v>
      </c>
      <c r="AT168" s="1">
        <v>2</v>
      </c>
      <c r="AU168" t="s">
        <v>32</v>
      </c>
      <c r="AV168" t="s">
        <v>76</v>
      </c>
      <c r="AW168" s="10">
        <f t="shared" si="41"/>
        <v>5.9652777774317656E-2</v>
      </c>
      <c r="AX168" s="3">
        <f t="shared" si="42"/>
        <v>1</v>
      </c>
      <c r="AY168" s="3">
        <f t="shared" si="43"/>
        <v>25</v>
      </c>
      <c r="AZ168" s="3">
        <f t="shared" si="44"/>
        <v>54</v>
      </c>
      <c r="BA168" s="3">
        <f t="shared" si="45"/>
        <v>1.4316666666666666</v>
      </c>
    </row>
    <row r="169" spans="1:53">
      <c r="A169" s="9" t="s">
        <v>269</v>
      </c>
      <c r="B169" s="1">
        <v>4</v>
      </c>
      <c r="C169" s="1">
        <v>292</v>
      </c>
      <c r="D169" s="1">
        <v>60</v>
      </c>
      <c r="E169" s="1">
        <v>0</v>
      </c>
      <c r="F169" s="1">
        <v>118195.5</v>
      </c>
      <c r="G169" s="1">
        <v>118195</v>
      </c>
      <c r="H169" s="1">
        <v>139387953.00143167</v>
      </c>
      <c r="I169" s="1">
        <v>0</v>
      </c>
      <c r="J169" s="1">
        <v>0</v>
      </c>
      <c r="K169" s="1">
        <v>1</v>
      </c>
      <c r="L169" s="1">
        <v>2</v>
      </c>
      <c r="M169" s="4" t="str">
        <f t="shared" si="33"/>
        <v>SIN</v>
      </c>
      <c r="N169" s="4" t="str">
        <f t="shared" si="34"/>
        <v>Peninsular</v>
      </c>
      <c r="O169" s="1"/>
      <c r="P169" s="1">
        <v>2</v>
      </c>
      <c r="Q169" s="1">
        <v>42</v>
      </c>
      <c r="R169" s="4" t="str">
        <f t="shared" si="35"/>
        <v>122</v>
      </c>
      <c r="S169" s="4">
        <f>IFERROR(VLOOKUP(R169, REgionOf!$A$2:$B$58, 2, FALSE), "")</f>
        <v>-21.98</v>
      </c>
      <c r="T169" s="4">
        <f t="shared" si="32"/>
        <v>-381.04747799999996</v>
      </c>
      <c r="U169" s="4">
        <f t="shared" si="36"/>
        <v>0.33333239326989783</v>
      </c>
      <c r="V169" s="4">
        <f t="shared" si="37"/>
        <v>7.0820660319358355</v>
      </c>
      <c r="W169" s="4">
        <f t="shared" si="38"/>
        <v>7.0124660440626529</v>
      </c>
      <c r="X169" s="4">
        <f t="shared" si="39"/>
        <v>1.0099251800202458</v>
      </c>
      <c r="Y169" s="4">
        <f>(H169+T169*F169)*((FactorPrefPesos*X169)^AH169)</f>
        <v>96239158.070528939</v>
      </c>
      <c r="Z169" s="4">
        <f>(H169+BA169/1000+T169*F169)*((FactorPrefPesos*X169)^AH169)</f>
        <v>96239158.071989283</v>
      </c>
      <c r="AA169" s="11">
        <f>Y169-AJ169</f>
        <v>0</v>
      </c>
      <c r="AB169" s="4">
        <f t="shared" si="40"/>
        <v>1.4603734016418457E-3</v>
      </c>
      <c r="AC169" s="1">
        <v>1</v>
      </c>
      <c r="AD169" s="1">
        <v>1.0099251800202456</v>
      </c>
      <c r="AE169" s="1">
        <v>0.33333239326989783</v>
      </c>
      <c r="AF169" s="1">
        <v>7.0820660319358346</v>
      </c>
      <c r="AG169" s="1">
        <v>7.0124660440626529</v>
      </c>
      <c r="AH169" s="1">
        <v>1</v>
      </c>
      <c r="AI169" s="1">
        <v>0</v>
      </c>
      <c r="AJ169" s="1">
        <v>96239158.07052891</v>
      </c>
      <c r="AK169" s="1">
        <v>1</v>
      </c>
      <c r="AL169" s="1">
        <v>1</v>
      </c>
      <c r="AM169" s="2" t="s">
        <v>269</v>
      </c>
      <c r="AN169" s="2">
        <v>1</v>
      </c>
      <c r="AO169" s="1">
        <v>0</v>
      </c>
      <c r="AP169" t="s">
        <v>31</v>
      </c>
      <c r="AQ169" t="s">
        <v>31</v>
      </c>
      <c r="AR169" t="s">
        <v>31</v>
      </c>
      <c r="AS169" t="s">
        <v>31</v>
      </c>
      <c r="AT169" s="1">
        <v>2</v>
      </c>
      <c r="AU169" t="s">
        <v>32</v>
      </c>
      <c r="AV169" t="s">
        <v>76</v>
      </c>
      <c r="AW169" s="10">
        <f t="shared" si="41"/>
        <v>5.9652777774317656E-2</v>
      </c>
      <c r="AX169" s="3">
        <f t="shared" si="42"/>
        <v>1</v>
      </c>
      <c r="AY169" s="3">
        <f t="shared" si="43"/>
        <v>25</v>
      </c>
      <c r="AZ169" s="3">
        <f t="shared" si="44"/>
        <v>54</v>
      </c>
      <c r="BA169" s="3">
        <f t="shared" si="45"/>
        <v>1.4316666666666666</v>
      </c>
    </row>
    <row r="170" spans="1:53">
      <c r="A170" s="9" t="s">
        <v>270</v>
      </c>
      <c r="B170" s="1">
        <v>5</v>
      </c>
      <c r="C170" s="1">
        <v>292</v>
      </c>
      <c r="D170" s="1">
        <v>20</v>
      </c>
      <c r="E170" s="1">
        <v>0</v>
      </c>
      <c r="F170" s="1">
        <v>41743.1</v>
      </c>
      <c r="G170" s="1">
        <v>41743</v>
      </c>
      <c r="H170" s="1">
        <v>54556100.861431666</v>
      </c>
      <c r="I170" s="1">
        <v>0</v>
      </c>
      <c r="J170" s="1">
        <v>0</v>
      </c>
      <c r="K170" s="1">
        <v>1</v>
      </c>
      <c r="L170" s="1">
        <v>2</v>
      </c>
      <c r="M170" s="4" t="str">
        <f t="shared" si="33"/>
        <v>SIN</v>
      </c>
      <c r="N170" s="4" t="str">
        <f t="shared" si="34"/>
        <v>Peninsular</v>
      </c>
      <c r="O170" s="1"/>
      <c r="P170" s="1">
        <v>2</v>
      </c>
      <c r="Q170" s="1">
        <v>51</v>
      </c>
      <c r="R170" s="4" t="str">
        <f t="shared" si="35"/>
        <v>122</v>
      </c>
      <c r="S170" s="4">
        <f>IFERROR(VLOOKUP(R170, REgionOf!$A$2:$B$58, 2, FALSE), "")</f>
        <v>-21.98</v>
      </c>
      <c r="T170" s="4">
        <f t="shared" si="32"/>
        <v>-381.04747799999996</v>
      </c>
      <c r="U170" s="4">
        <f t="shared" si="36"/>
        <v>0.33333280097613016</v>
      </c>
      <c r="V170" s="4">
        <f t="shared" si="37"/>
        <v>7.0820663072190833</v>
      </c>
      <c r="W170" s="4">
        <f t="shared" si="38"/>
        <v>7.0124663140864909</v>
      </c>
      <c r="X170" s="4">
        <f t="shared" si="39"/>
        <v>1.0099251803880729</v>
      </c>
      <c r="Y170" s="4">
        <f>(H170+T170*F170)*((FactorPrefPesos*X170)^AH170)</f>
        <v>39423942.144347742</v>
      </c>
      <c r="Z170" s="4">
        <f>(H170+BA170/1000+T170*F170)*((FactorPrefPesos*X170)^AH170)</f>
        <v>39423942.145808071</v>
      </c>
      <c r="AA170" s="11">
        <f>Y170-AJ170</f>
        <v>0</v>
      </c>
      <c r="AB170" s="4">
        <f t="shared" si="40"/>
        <v>1.4603361487388611E-3</v>
      </c>
      <c r="AC170" s="1">
        <v>1</v>
      </c>
      <c r="AD170" s="1">
        <v>1.0099251803880727</v>
      </c>
      <c r="AE170" s="1">
        <v>0.33333280097613016</v>
      </c>
      <c r="AF170" s="1">
        <v>7.0820663072190833</v>
      </c>
      <c r="AG170" s="1">
        <v>7.0124663140864909</v>
      </c>
      <c r="AH170" s="1">
        <v>1</v>
      </c>
      <c r="AI170" s="1">
        <v>0</v>
      </c>
      <c r="AJ170" s="1">
        <v>39423942.144347735</v>
      </c>
      <c r="AK170" s="1">
        <v>1</v>
      </c>
      <c r="AL170" s="1">
        <v>1</v>
      </c>
      <c r="AM170" s="2" t="s">
        <v>270</v>
      </c>
      <c r="AN170" s="2">
        <v>0</v>
      </c>
      <c r="AO170" s="1">
        <v>0</v>
      </c>
      <c r="AP170" t="s">
        <v>31</v>
      </c>
      <c r="AQ170" t="s">
        <v>31</v>
      </c>
      <c r="AR170" t="s">
        <v>31</v>
      </c>
      <c r="AS170" t="s">
        <v>31</v>
      </c>
      <c r="AT170" s="1">
        <v>2</v>
      </c>
      <c r="AU170" t="s">
        <v>32</v>
      </c>
      <c r="AV170" t="s">
        <v>76</v>
      </c>
      <c r="AW170" s="10">
        <f t="shared" si="41"/>
        <v>5.9652777774317656E-2</v>
      </c>
      <c r="AX170" s="3">
        <f t="shared" si="42"/>
        <v>1</v>
      </c>
      <c r="AY170" s="3">
        <f t="shared" si="43"/>
        <v>25</v>
      </c>
      <c r="AZ170" s="3">
        <f t="shared" si="44"/>
        <v>54</v>
      </c>
      <c r="BA170" s="3">
        <f t="shared" si="45"/>
        <v>1.4316666666666666</v>
      </c>
    </row>
    <row r="171" spans="1:53">
      <c r="A171" s="9" t="s">
        <v>271</v>
      </c>
      <c r="B171" s="1">
        <v>6</v>
      </c>
      <c r="C171" s="1">
        <v>292</v>
      </c>
      <c r="D171" s="1">
        <v>30</v>
      </c>
      <c r="E171" s="1">
        <v>0</v>
      </c>
      <c r="F171" s="1">
        <v>58756.2</v>
      </c>
      <c r="G171" s="1">
        <v>58756</v>
      </c>
      <c r="H171" s="1">
        <v>76791328.211431667</v>
      </c>
      <c r="I171" s="1">
        <v>0</v>
      </c>
      <c r="J171" s="1">
        <v>0</v>
      </c>
      <c r="K171" s="1">
        <v>1</v>
      </c>
      <c r="L171" s="1">
        <v>2</v>
      </c>
      <c r="M171" s="4" t="str">
        <f t="shared" si="33"/>
        <v>SIN</v>
      </c>
      <c r="N171" s="4" t="str">
        <f t="shared" si="34"/>
        <v>Peninsular</v>
      </c>
      <c r="O171" s="1"/>
      <c r="P171" s="1">
        <v>2</v>
      </c>
      <c r="Q171" s="1">
        <v>52</v>
      </c>
      <c r="R171" s="4" t="str">
        <f t="shared" si="35"/>
        <v>122</v>
      </c>
      <c r="S171" s="4">
        <f>IFERROR(VLOOKUP(R171, REgionOf!$A$2:$B$58, 2, FALSE), "")</f>
        <v>-21.98</v>
      </c>
      <c r="T171" s="4">
        <f t="shared" si="32"/>
        <v>-381.04747799999996</v>
      </c>
      <c r="U171" s="4">
        <f t="shared" si="36"/>
        <v>0.33333257691111962</v>
      </c>
      <c r="V171" s="4">
        <f t="shared" si="37"/>
        <v>7.0820661559303879</v>
      </c>
      <c r="W171" s="4">
        <f t="shared" si="38"/>
        <v>7.0124661656882346</v>
      </c>
      <c r="X171" s="4">
        <f t="shared" si="39"/>
        <v>1.0099251801859244</v>
      </c>
      <c r="Y171" s="4">
        <f>(H171+T171*F171)*((FactorPrefPesos*X171)^AH171)</f>
        <v>55491804.071676254</v>
      </c>
      <c r="Z171" s="4">
        <f>(H171+BA171/1000+T171*F171)*((FactorPrefPesos*X171)^AH171)</f>
        <v>55491804.073136598</v>
      </c>
      <c r="AA171" s="11">
        <f>Y171-AJ171</f>
        <v>0</v>
      </c>
      <c r="AB171" s="4">
        <f t="shared" si="40"/>
        <v>1.460343599319458E-3</v>
      </c>
      <c r="AC171" s="1">
        <v>1</v>
      </c>
      <c r="AD171" s="1">
        <v>1.0099251801859244</v>
      </c>
      <c r="AE171" s="1">
        <v>0.33333257691111962</v>
      </c>
      <c r="AF171" s="1">
        <v>7.0820661559303879</v>
      </c>
      <c r="AG171" s="1">
        <v>7.0124661656882346</v>
      </c>
      <c r="AH171" s="1">
        <v>1</v>
      </c>
      <c r="AI171" s="1">
        <v>0</v>
      </c>
      <c r="AJ171" s="1">
        <v>55491804.071676254</v>
      </c>
      <c r="AK171" s="1">
        <v>1</v>
      </c>
      <c r="AL171" s="1">
        <v>1</v>
      </c>
      <c r="AM171" s="2" t="s">
        <v>271</v>
      </c>
      <c r="AN171" s="2">
        <v>0</v>
      </c>
      <c r="AO171" s="1">
        <v>0</v>
      </c>
      <c r="AP171" t="s">
        <v>31</v>
      </c>
      <c r="AQ171" t="s">
        <v>31</v>
      </c>
      <c r="AR171" t="s">
        <v>31</v>
      </c>
      <c r="AS171" t="s">
        <v>31</v>
      </c>
      <c r="AT171" s="1">
        <v>2</v>
      </c>
      <c r="AU171" t="s">
        <v>32</v>
      </c>
      <c r="AV171" t="s">
        <v>76</v>
      </c>
      <c r="AW171" s="10">
        <f t="shared" si="41"/>
        <v>5.9652777774317656E-2</v>
      </c>
      <c r="AX171" s="3">
        <f t="shared" si="42"/>
        <v>1</v>
      </c>
      <c r="AY171" s="3">
        <f t="shared" si="43"/>
        <v>25</v>
      </c>
      <c r="AZ171" s="3">
        <f t="shared" si="44"/>
        <v>54</v>
      </c>
      <c r="BA171" s="3">
        <f t="shared" si="45"/>
        <v>1.4316666666666666</v>
      </c>
    </row>
    <row r="172" spans="1:53">
      <c r="A172" s="9" t="s">
        <v>272</v>
      </c>
      <c r="B172" s="1">
        <v>1</v>
      </c>
      <c r="C172" s="1">
        <v>344</v>
      </c>
      <c r="D172" s="1">
        <v>66</v>
      </c>
      <c r="E172" s="1">
        <v>0</v>
      </c>
      <c r="F172" s="1">
        <v>149160</v>
      </c>
      <c r="G172" s="1">
        <v>149160</v>
      </c>
      <c r="H172" s="1">
        <v>149001890.40024444</v>
      </c>
      <c r="I172" s="1">
        <v>0</v>
      </c>
      <c r="J172" s="1">
        <v>0</v>
      </c>
      <c r="K172" s="1">
        <v>1</v>
      </c>
      <c r="L172" s="1">
        <v>7</v>
      </c>
      <c r="M172" s="4" t="str">
        <f t="shared" si="33"/>
        <v>SIN</v>
      </c>
      <c r="N172" s="4" t="str">
        <f t="shared" si="34"/>
        <v>Norte</v>
      </c>
      <c r="O172" s="1"/>
      <c r="P172" s="1">
        <v>9</v>
      </c>
      <c r="Q172" s="1">
        <v>23</v>
      </c>
      <c r="R172" s="4" t="str">
        <f t="shared" si="35"/>
        <v>179</v>
      </c>
      <c r="S172" s="4">
        <f>IFERROR(VLOOKUP(R172, REgionOf!$A$2:$B$58, 2, FALSE), "")</f>
        <v>4.46</v>
      </c>
      <c r="T172" s="4">
        <f t="shared" si="32"/>
        <v>77.319005999999987</v>
      </c>
      <c r="U172" s="4">
        <f t="shared" si="36"/>
        <v>0.33333333333333331</v>
      </c>
      <c r="V172" s="4">
        <f t="shared" si="37"/>
        <v>7.082066666666667</v>
      </c>
      <c r="W172" s="4">
        <f t="shared" si="38"/>
        <v>7.0124666666666666</v>
      </c>
      <c r="X172" s="4">
        <f t="shared" si="39"/>
        <v>1.0099251808683583</v>
      </c>
      <c r="Y172" s="4">
        <f>(H172+T172*F172)*((FactorPrefPesos*X172)^AH172)</f>
        <v>163749411.49666807</v>
      </c>
      <c r="Z172" s="4">
        <f>(H172+BA172/1000+T172*F172)*((FactorPrefPesos*X172)^AH172)</f>
        <v>163749411.4969174</v>
      </c>
      <c r="AA172" s="11">
        <f>Y172-AJ172</f>
        <v>0</v>
      </c>
      <c r="AB172" s="4">
        <f t="shared" si="40"/>
        <v>2.4932622909545898E-4</v>
      </c>
      <c r="AC172" s="1">
        <v>1</v>
      </c>
      <c r="AD172" s="1">
        <v>1.0099251808683583</v>
      </c>
      <c r="AE172" s="1">
        <v>0.33333333333333331</v>
      </c>
      <c r="AF172" s="1">
        <v>7.082066666666667</v>
      </c>
      <c r="AG172" s="1">
        <v>7.0124666666666666</v>
      </c>
      <c r="AH172" s="1">
        <v>1</v>
      </c>
      <c r="AI172" s="1">
        <v>0</v>
      </c>
      <c r="AJ172" s="1">
        <v>163749411.49666807</v>
      </c>
      <c r="AK172" s="1">
        <v>1</v>
      </c>
      <c r="AL172" s="1">
        <v>1</v>
      </c>
      <c r="AM172" s="2" t="s">
        <v>272</v>
      </c>
      <c r="AN172" s="2">
        <v>0</v>
      </c>
      <c r="AO172" s="1">
        <v>0</v>
      </c>
      <c r="AP172" t="s">
        <v>31</v>
      </c>
      <c r="AQ172" t="s">
        <v>31</v>
      </c>
      <c r="AR172" t="s">
        <v>31</v>
      </c>
      <c r="AS172" t="s">
        <v>31</v>
      </c>
      <c r="AT172" s="1">
        <v>7</v>
      </c>
      <c r="AU172" t="s">
        <v>32</v>
      </c>
      <c r="AV172" t="s">
        <v>47</v>
      </c>
      <c r="AW172" s="10">
        <f t="shared" si="41"/>
        <v>1.0185185186855961E-2</v>
      </c>
      <c r="AX172" s="3">
        <f t="shared" si="42"/>
        <v>0</v>
      </c>
      <c r="AY172" s="3">
        <f t="shared" si="43"/>
        <v>14</v>
      </c>
      <c r="AZ172" s="3">
        <f t="shared" si="44"/>
        <v>40</v>
      </c>
      <c r="BA172" s="3">
        <f t="shared" si="45"/>
        <v>0.24444444444444444</v>
      </c>
    </row>
    <row r="173" spans="1:53">
      <c r="A173" s="9" t="s">
        <v>273</v>
      </c>
      <c r="B173" s="1">
        <v>1</v>
      </c>
      <c r="C173" s="1">
        <v>346</v>
      </c>
      <c r="D173" s="1">
        <v>100</v>
      </c>
      <c r="E173" s="1">
        <v>0</v>
      </c>
      <c r="F173" s="1">
        <v>221455</v>
      </c>
      <c r="G173" s="1">
        <v>221455</v>
      </c>
      <c r="H173" s="1">
        <v>211256997.00020862</v>
      </c>
      <c r="I173" s="1">
        <v>0</v>
      </c>
      <c r="J173" s="1">
        <v>1</v>
      </c>
      <c r="K173" s="1">
        <v>1</v>
      </c>
      <c r="L173" s="1">
        <v>6</v>
      </c>
      <c r="M173" s="4" t="str">
        <f t="shared" si="33"/>
        <v>SIN</v>
      </c>
      <c r="N173" s="4" t="str">
        <f t="shared" si="34"/>
        <v>Oriental</v>
      </c>
      <c r="O173" s="1"/>
      <c r="P173" s="1">
        <v>1</v>
      </c>
      <c r="Q173" s="1">
        <v>44</v>
      </c>
      <c r="R173" s="4" t="str">
        <f t="shared" si="35"/>
        <v>161</v>
      </c>
      <c r="S173" s="4">
        <f>IFERROR(VLOOKUP(R173, REgionOf!$A$2:$B$58, 2, FALSE), "")</f>
        <v>-1.1200000000000001</v>
      </c>
      <c r="T173" s="4">
        <f t="shared" si="32"/>
        <v>-19.416432</v>
      </c>
      <c r="U173" s="4">
        <f t="shared" si="36"/>
        <v>0.33333333333333331</v>
      </c>
      <c r="V173" s="4">
        <f t="shared" si="37"/>
        <v>7.082066666666667</v>
      </c>
      <c r="W173" s="4">
        <f t="shared" si="38"/>
        <v>7.0124666666666666</v>
      </c>
      <c r="X173" s="4">
        <f t="shared" si="39"/>
        <v>1.0099251808683583</v>
      </c>
      <c r="Y173" s="4">
        <f>(H173+T173*F173)*((FactorPrefPesos*X173)^AH173)</f>
        <v>211101330.18942606</v>
      </c>
      <c r="Z173" s="4">
        <f>(H173+BA173/1000+T173*F173)*((FactorPrefPesos*X173)^AH173)</f>
        <v>211101330.18963885</v>
      </c>
      <c r="AA173" s="11">
        <f>Y173-AJ173</f>
        <v>0</v>
      </c>
      <c r="AB173" s="4">
        <f t="shared" si="40"/>
        <v>2.1278858184814453E-4</v>
      </c>
      <c r="AC173" s="1">
        <v>1</v>
      </c>
      <c r="AD173" s="1">
        <v>1.0099251808683583</v>
      </c>
      <c r="AE173" s="1">
        <v>0.33333333333333331</v>
      </c>
      <c r="AF173" s="1">
        <v>7.082066666666667</v>
      </c>
      <c r="AG173" s="1">
        <v>7.0124666666666666</v>
      </c>
      <c r="AH173" s="1">
        <v>1</v>
      </c>
      <c r="AI173" s="1">
        <v>0</v>
      </c>
      <c r="AJ173" s="1">
        <v>211101330.18942606</v>
      </c>
      <c r="AK173" s="1">
        <v>1</v>
      </c>
      <c r="AL173" s="1">
        <v>1</v>
      </c>
      <c r="AM173" s="2" t="s">
        <v>273</v>
      </c>
      <c r="AN173" s="2">
        <v>0</v>
      </c>
      <c r="AO173" s="1">
        <v>0</v>
      </c>
      <c r="AP173" t="s">
        <v>31</v>
      </c>
      <c r="AQ173" t="s">
        <v>31</v>
      </c>
      <c r="AR173" t="s">
        <v>31</v>
      </c>
      <c r="AS173" t="s">
        <v>31</v>
      </c>
      <c r="AT173" s="1">
        <v>6</v>
      </c>
      <c r="AU173" t="s">
        <v>32</v>
      </c>
      <c r="AV173" t="s">
        <v>77</v>
      </c>
      <c r="AW173" s="10">
        <f t="shared" si="41"/>
        <v>8.6921296315267682E-3</v>
      </c>
      <c r="AX173" s="3">
        <f t="shared" si="42"/>
        <v>0</v>
      </c>
      <c r="AY173" s="3">
        <f t="shared" si="43"/>
        <v>12</v>
      </c>
      <c r="AZ173" s="3">
        <f t="shared" si="44"/>
        <v>31</v>
      </c>
      <c r="BA173" s="3">
        <f t="shared" si="45"/>
        <v>0.20861111111111114</v>
      </c>
    </row>
    <row r="174" spans="1:53">
      <c r="A174" s="9" t="s">
        <v>274</v>
      </c>
      <c r="B174" s="1">
        <v>17</v>
      </c>
      <c r="C174" s="1">
        <v>19</v>
      </c>
      <c r="D174" s="1">
        <v>200</v>
      </c>
      <c r="E174" s="1">
        <v>0</v>
      </c>
      <c r="F174" s="1">
        <v>621915</v>
      </c>
      <c r="G174" s="1">
        <v>621915</v>
      </c>
      <c r="H174" s="1">
        <v>684728415.00024366</v>
      </c>
      <c r="I174" s="1">
        <v>0</v>
      </c>
      <c r="J174" s="1">
        <v>0</v>
      </c>
      <c r="K174" s="1">
        <v>1</v>
      </c>
      <c r="L174" s="1">
        <v>7</v>
      </c>
      <c r="M174" s="4" t="str">
        <f t="shared" si="33"/>
        <v>SIN</v>
      </c>
      <c r="N174" s="4" t="str">
        <f t="shared" si="34"/>
        <v>Norte</v>
      </c>
      <c r="O174" s="1"/>
      <c r="P174" s="1">
        <v>3</v>
      </c>
      <c r="Q174" s="1">
        <v>36</v>
      </c>
      <c r="R174" s="4" t="str">
        <f t="shared" si="35"/>
        <v>173</v>
      </c>
      <c r="S174" s="4">
        <f>IFERROR(VLOOKUP(R174, REgionOf!$A$2:$B$58, 2, FALSE), "")</f>
        <v>6.65</v>
      </c>
      <c r="T174" s="4">
        <f t="shared" si="32"/>
        <v>115.28506499999999</v>
      </c>
      <c r="U174" s="4">
        <f t="shared" si="36"/>
        <v>0.33333333333333331</v>
      </c>
      <c r="V174" s="4">
        <f t="shared" si="37"/>
        <v>7.082066666666667</v>
      </c>
      <c r="W174" s="4">
        <f t="shared" si="38"/>
        <v>7.0124666666666666</v>
      </c>
      <c r="X174" s="4">
        <f t="shared" si="39"/>
        <v>1.0099251808683583</v>
      </c>
      <c r="Y174" s="4">
        <f>(H174+T174*F174)*((FactorPrefPesos*X174)^AH174)</f>
        <v>771572926.234074</v>
      </c>
      <c r="Z174" s="4">
        <f>(H174+BA174/1000+T174*F174)*((FactorPrefPesos*X174)^AH174)</f>
        <v>771572926.23432255</v>
      </c>
      <c r="AA174" s="11">
        <f>Y174-AJ174</f>
        <v>0</v>
      </c>
      <c r="AB174" s="4">
        <f t="shared" si="40"/>
        <v>2.4867057800292969E-4</v>
      </c>
      <c r="AC174" s="1">
        <v>1</v>
      </c>
      <c r="AD174" s="1">
        <v>1.0099251808683583</v>
      </c>
      <c r="AE174" s="1">
        <v>0.33333333333333331</v>
      </c>
      <c r="AF174" s="1">
        <v>7.082066666666667</v>
      </c>
      <c r="AG174" s="1">
        <v>7.0124666666666666</v>
      </c>
      <c r="AH174" s="1">
        <v>1</v>
      </c>
      <c r="AI174" s="1">
        <v>0</v>
      </c>
      <c r="AJ174" s="1">
        <v>771572926.23407388</v>
      </c>
      <c r="AK174" s="1">
        <v>1</v>
      </c>
      <c r="AL174" s="1">
        <v>1</v>
      </c>
      <c r="AM174" s="2" t="s">
        <v>274</v>
      </c>
      <c r="AN174" s="2">
        <v>0</v>
      </c>
      <c r="AO174" s="1">
        <v>0</v>
      </c>
      <c r="AP174" s="1">
        <v>15</v>
      </c>
      <c r="AQ174" s="1">
        <v>2</v>
      </c>
      <c r="AR174" s="1">
        <v>7</v>
      </c>
      <c r="AS174" s="1">
        <v>1</v>
      </c>
      <c r="AT174" s="1">
        <v>7</v>
      </c>
      <c r="AU174" t="s">
        <v>32</v>
      </c>
      <c r="AV174" t="s">
        <v>44</v>
      </c>
      <c r="AW174" s="10">
        <f t="shared" si="41"/>
        <v>1.0150462963792961E-2</v>
      </c>
      <c r="AX174" s="3">
        <f t="shared" si="42"/>
        <v>0</v>
      </c>
      <c r="AY174" s="3">
        <f t="shared" si="43"/>
        <v>14</v>
      </c>
      <c r="AZ174" s="3">
        <f t="shared" si="44"/>
        <v>37</v>
      </c>
      <c r="BA174" s="3">
        <f t="shared" si="45"/>
        <v>0.24361111111111111</v>
      </c>
    </row>
    <row r="175" spans="1:53">
      <c r="A175" s="9" t="s">
        <v>275</v>
      </c>
      <c r="B175" s="1">
        <v>1</v>
      </c>
      <c r="C175" s="1">
        <v>367</v>
      </c>
      <c r="D175" s="1">
        <v>221</v>
      </c>
      <c r="E175" s="1">
        <v>0</v>
      </c>
      <c r="F175" s="1">
        <v>714000</v>
      </c>
      <c r="G175" s="1">
        <v>714000</v>
      </c>
      <c r="H175" s="1">
        <v>744459240.00413692</v>
      </c>
      <c r="I175" s="1">
        <v>0</v>
      </c>
      <c r="J175" s="1">
        <v>0</v>
      </c>
      <c r="K175" s="1">
        <v>1</v>
      </c>
      <c r="L175" s="1">
        <v>6</v>
      </c>
      <c r="M175" s="4" t="str">
        <f t="shared" si="33"/>
        <v>SIN</v>
      </c>
      <c r="N175" s="4" t="str">
        <f t="shared" si="34"/>
        <v>Oriental</v>
      </c>
      <c r="O175" s="1"/>
      <c r="P175" s="1">
        <v>4</v>
      </c>
      <c r="Q175" s="1">
        <v>169</v>
      </c>
      <c r="R175" s="4" t="str">
        <f t="shared" si="35"/>
        <v>164</v>
      </c>
      <c r="S175" s="4">
        <f>IFERROR(VLOOKUP(R175, REgionOf!$A$2:$B$58, 2, FALSE), "")</f>
        <v>-3.73</v>
      </c>
      <c r="T175" s="4">
        <f t="shared" si="32"/>
        <v>-64.663652999999996</v>
      </c>
      <c r="U175" s="4">
        <f t="shared" si="36"/>
        <v>0.33333333333333331</v>
      </c>
      <c r="V175" s="4">
        <f t="shared" si="37"/>
        <v>7.082066666666667</v>
      </c>
      <c r="W175" s="4">
        <f t="shared" si="38"/>
        <v>7.0124666666666666</v>
      </c>
      <c r="X175" s="4">
        <f t="shared" si="39"/>
        <v>1.0099251808683583</v>
      </c>
      <c r="Y175" s="4">
        <f>(H175+T175*F175)*((FactorPrefPesos*X175)^AH175)</f>
        <v>712272240.6765703</v>
      </c>
      <c r="Z175" s="4">
        <f>(H175+BA175/1000+T175*F175)*((FactorPrefPesos*X175)^AH175)</f>
        <v>712272240.68079007</v>
      </c>
      <c r="AA175" s="11">
        <f>Y175-AJ175</f>
        <v>0</v>
      </c>
      <c r="AB175" s="4">
        <f t="shared" si="40"/>
        <v>4.2197704315185547E-3</v>
      </c>
      <c r="AC175" s="1">
        <v>1</v>
      </c>
      <c r="AD175" s="1">
        <v>1.0099251808683583</v>
      </c>
      <c r="AE175" s="1">
        <v>0.33333333333333331</v>
      </c>
      <c r="AF175" s="1">
        <v>7.082066666666667</v>
      </c>
      <c r="AG175" s="1">
        <v>7.0124666666666666</v>
      </c>
      <c r="AH175" s="1">
        <v>1</v>
      </c>
      <c r="AI175" s="1">
        <v>0</v>
      </c>
      <c r="AJ175" s="1">
        <v>712272240.6765703</v>
      </c>
      <c r="AK175" s="1">
        <v>1</v>
      </c>
      <c r="AL175" s="1">
        <v>1</v>
      </c>
      <c r="AM175" s="2" t="s">
        <v>275</v>
      </c>
      <c r="AN175" s="2">
        <v>0</v>
      </c>
      <c r="AO175" s="1">
        <v>0</v>
      </c>
      <c r="AP175" t="s">
        <v>31</v>
      </c>
      <c r="AQ175" t="s">
        <v>31</v>
      </c>
      <c r="AR175" t="s">
        <v>31</v>
      </c>
      <c r="AS175" t="s">
        <v>31</v>
      </c>
      <c r="AT175" s="1">
        <v>6</v>
      </c>
      <c r="AU175" t="s">
        <v>32</v>
      </c>
      <c r="AV175" t="s">
        <v>78</v>
      </c>
      <c r="AW175" s="10">
        <f t="shared" si="41"/>
        <v>0.17237268518510973</v>
      </c>
      <c r="AX175" s="3">
        <f t="shared" si="42"/>
        <v>4</v>
      </c>
      <c r="AY175" s="3">
        <f t="shared" si="43"/>
        <v>8</v>
      </c>
      <c r="AZ175" s="3">
        <f t="shared" si="44"/>
        <v>13</v>
      </c>
      <c r="BA175" s="3">
        <f t="shared" si="45"/>
        <v>4.1369444444444445</v>
      </c>
    </row>
    <row r="176" spans="1:53">
      <c r="A176" s="9" t="s">
        <v>276</v>
      </c>
      <c r="B176" s="1">
        <v>27</v>
      </c>
      <c r="C176" s="1">
        <v>59</v>
      </c>
      <c r="D176" s="1">
        <v>330</v>
      </c>
      <c r="E176" s="1">
        <v>0</v>
      </c>
      <c r="F176" s="1">
        <v>972915</v>
      </c>
      <c r="G176" s="1">
        <v>972915</v>
      </c>
      <c r="H176" s="1">
        <v>597503346.00143671</v>
      </c>
      <c r="I176" s="1">
        <v>0</v>
      </c>
      <c r="J176" s="1">
        <v>0</v>
      </c>
      <c r="K176" s="1">
        <v>1</v>
      </c>
      <c r="L176" s="1">
        <v>7</v>
      </c>
      <c r="M176" s="4" t="str">
        <f t="shared" si="33"/>
        <v>SIN</v>
      </c>
      <c r="N176" s="4" t="str">
        <f t="shared" si="34"/>
        <v>Norte</v>
      </c>
      <c r="O176" s="1"/>
      <c r="P176" s="1">
        <v>4</v>
      </c>
      <c r="Q176" s="1">
        <v>5</v>
      </c>
      <c r="R176" s="4" t="str">
        <f t="shared" si="35"/>
        <v>174</v>
      </c>
      <c r="S176" s="4">
        <f>IFERROR(VLOOKUP(R176, REgionOf!$A$2:$B$58, 2, FALSE), "")</f>
        <v>4.46</v>
      </c>
      <c r="T176" s="4">
        <f t="shared" si="32"/>
        <v>77.319005999999987</v>
      </c>
      <c r="U176" s="4">
        <f t="shared" si="36"/>
        <v>0.33333333333333331</v>
      </c>
      <c r="V176" s="4">
        <f t="shared" si="37"/>
        <v>7.082066666666667</v>
      </c>
      <c r="W176" s="4">
        <f t="shared" si="38"/>
        <v>7.0124666666666666</v>
      </c>
      <c r="X176" s="4">
        <f t="shared" si="39"/>
        <v>1.0099251808683583</v>
      </c>
      <c r="Y176" s="4">
        <f>(H176+T176*F176)*((FactorPrefPesos*X176)^AH176)</f>
        <v>686199166.60843968</v>
      </c>
      <c r="Z176" s="4">
        <f>(H176+BA176/1000+T176*F176)*((FactorPrefPesos*X176)^AH176)</f>
        <v>686199166.60990512</v>
      </c>
      <c r="AA176" s="11">
        <f>Y176-AJ176</f>
        <v>0</v>
      </c>
      <c r="AB176" s="4">
        <f t="shared" si="40"/>
        <v>1.4654397964477539E-3</v>
      </c>
      <c r="AC176" s="1">
        <v>1</v>
      </c>
      <c r="AD176" s="1">
        <v>1.0099251808683583</v>
      </c>
      <c r="AE176" s="1">
        <v>0.33333333333333331</v>
      </c>
      <c r="AF176" s="1">
        <v>7.082066666666667</v>
      </c>
      <c r="AG176" s="1">
        <v>7.0124666666666666</v>
      </c>
      <c r="AH176" s="1">
        <v>1</v>
      </c>
      <c r="AI176" s="1">
        <v>0</v>
      </c>
      <c r="AJ176" s="1">
        <v>686199166.60843968</v>
      </c>
      <c r="AK176" s="1">
        <v>1</v>
      </c>
      <c r="AL176" s="1">
        <v>1</v>
      </c>
      <c r="AM176" s="2" t="s">
        <v>276</v>
      </c>
      <c r="AN176" s="2">
        <v>1</v>
      </c>
      <c r="AO176" s="1">
        <v>1</v>
      </c>
      <c r="AP176" t="s">
        <v>31</v>
      </c>
      <c r="AQ176" t="s">
        <v>31</v>
      </c>
      <c r="AR176" t="s">
        <v>31</v>
      </c>
      <c r="AS176" t="s">
        <v>31</v>
      </c>
      <c r="AT176" s="1">
        <v>7</v>
      </c>
      <c r="AU176" t="s">
        <v>32</v>
      </c>
      <c r="AV176" t="s">
        <v>48</v>
      </c>
      <c r="AW176" s="10">
        <f t="shared" si="41"/>
        <v>5.9861111112695653E-2</v>
      </c>
      <c r="AX176" s="3">
        <f t="shared" si="42"/>
        <v>1</v>
      </c>
      <c r="AY176" s="3">
        <f t="shared" si="43"/>
        <v>26</v>
      </c>
      <c r="AZ176" s="3">
        <f t="shared" si="44"/>
        <v>12</v>
      </c>
      <c r="BA176" s="3">
        <f t="shared" si="45"/>
        <v>1.4366666666666668</v>
      </c>
    </row>
    <row r="177" spans="1:53">
      <c r="A177" s="9" t="s">
        <v>277</v>
      </c>
      <c r="B177" s="1">
        <v>2</v>
      </c>
      <c r="C177" s="1">
        <v>134</v>
      </c>
      <c r="D177" s="1">
        <v>90</v>
      </c>
      <c r="E177" s="1">
        <v>0</v>
      </c>
      <c r="F177" s="1">
        <v>251193</v>
      </c>
      <c r="G177" s="1">
        <v>251193</v>
      </c>
      <c r="H177" s="1">
        <v>306013284.26417917</v>
      </c>
      <c r="I177" s="1">
        <v>0</v>
      </c>
      <c r="J177" s="1">
        <v>0</v>
      </c>
      <c r="K177" s="1">
        <v>1</v>
      </c>
      <c r="L177" s="1">
        <v>2</v>
      </c>
      <c r="M177" s="4" t="str">
        <f t="shared" si="33"/>
        <v>SIN</v>
      </c>
      <c r="N177" s="4" t="str">
        <f t="shared" si="34"/>
        <v>Peninsular</v>
      </c>
      <c r="O177" s="1"/>
      <c r="P177" s="1">
        <v>2</v>
      </c>
      <c r="Q177" s="1">
        <v>53</v>
      </c>
      <c r="R177" s="4" t="str">
        <f t="shared" si="35"/>
        <v>122</v>
      </c>
      <c r="S177" s="4">
        <f>IFERROR(VLOOKUP(R177, REgionOf!$A$2:$B$58, 2, FALSE), "")</f>
        <v>-21.98</v>
      </c>
      <c r="T177" s="4">
        <f t="shared" si="32"/>
        <v>-381.04747799999996</v>
      </c>
      <c r="U177" s="4">
        <f t="shared" si="36"/>
        <v>0.33333333333333331</v>
      </c>
      <c r="V177" s="4">
        <f t="shared" si="37"/>
        <v>7.082066666666667</v>
      </c>
      <c r="W177" s="4">
        <f t="shared" si="38"/>
        <v>7.0124666666666666</v>
      </c>
      <c r="X177" s="4">
        <f t="shared" si="39"/>
        <v>1.0099251808683583</v>
      </c>
      <c r="Y177" s="4">
        <f>(H177+T177*F177)*((FactorPrefPesos*X177)^AH177)</f>
        <v>214507899.73979482</v>
      </c>
      <c r="Z177" s="4">
        <f>(H177+BA177/1000+T177*F177)*((FactorPrefPesos*X177)^AH177)</f>
        <v>214507899.74405769</v>
      </c>
      <c r="AA177" s="11">
        <f>Y177-AJ177</f>
        <v>0</v>
      </c>
      <c r="AB177" s="4">
        <f t="shared" si="40"/>
        <v>4.2628645896911621E-3</v>
      </c>
      <c r="AC177" s="1">
        <v>1</v>
      </c>
      <c r="AD177" s="1">
        <v>1.0099251808683583</v>
      </c>
      <c r="AE177" s="1">
        <v>0.33333333333333331</v>
      </c>
      <c r="AF177" s="1">
        <v>7.082066666666667</v>
      </c>
      <c r="AG177" s="1">
        <v>7.0124666666666666</v>
      </c>
      <c r="AH177" s="1">
        <v>1</v>
      </c>
      <c r="AI177" s="1">
        <v>0</v>
      </c>
      <c r="AJ177" s="1">
        <v>214507899.73979482</v>
      </c>
      <c r="AK177" s="1">
        <v>1</v>
      </c>
      <c r="AL177" s="1">
        <v>1</v>
      </c>
      <c r="AM177" s="2" t="s">
        <v>277</v>
      </c>
      <c r="AN177" s="2">
        <v>0</v>
      </c>
      <c r="AO177" s="1">
        <v>0</v>
      </c>
      <c r="AP177" t="s">
        <v>31</v>
      </c>
      <c r="AQ177" t="s">
        <v>31</v>
      </c>
      <c r="AR177" t="s">
        <v>31</v>
      </c>
      <c r="AS177" t="s">
        <v>31</v>
      </c>
      <c r="AT177" s="1">
        <v>2</v>
      </c>
      <c r="AU177" t="s">
        <v>32</v>
      </c>
      <c r="AV177" t="s">
        <v>34</v>
      </c>
      <c r="AW177" s="10">
        <f t="shared" si="41"/>
        <v>0.17413194444088731</v>
      </c>
      <c r="AX177" s="3">
        <f t="shared" si="42"/>
        <v>4</v>
      </c>
      <c r="AY177" s="3">
        <f t="shared" si="43"/>
        <v>10</v>
      </c>
      <c r="AZ177" s="3">
        <f t="shared" si="44"/>
        <v>45</v>
      </c>
      <c r="BA177" s="3">
        <f t="shared" si="45"/>
        <v>4.1791666666666671</v>
      </c>
    </row>
    <row r="178" spans="1:53">
      <c r="A178" s="9" t="s">
        <v>278</v>
      </c>
      <c r="B178" s="1">
        <v>3</v>
      </c>
      <c r="C178" s="1">
        <v>134</v>
      </c>
      <c r="D178" s="1">
        <v>90</v>
      </c>
      <c r="E178" s="1">
        <v>0</v>
      </c>
      <c r="F178" s="1">
        <v>275502</v>
      </c>
      <c r="G178" s="1">
        <v>275502</v>
      </c>
      <c r="H178" s="1">
        <v>314423955.1741792</v>
      </c>
      <c r="I178" s="1">
        <v>0</v>
      </c>
      <c r="J178" s="1">
        <v>0</v>
      </c>
      <c r="K178" s="1">
        <v>1</v>
      </c>
      <c r="L178" s="1">
        <v>2</v>
      </c>
      <c r="M178" s="4" t="str">
        <f t="shared" si="33"/>
        <v>SIN</v>
      </c>
      <c r="N178" s="4" t="str">
        <f t="shared" si="34"/>
        <v>Peninsular</v>
      </c>
      <c r="O178" s="1"/>
      <c r="P178" s="1">
        <v>2</v>
      </c>
      <c r="Q178" s="1">
        <v>53</v>
      </c>
      <c r="R178" s="4" t="str">
        <f t="shared" si="35"/>
        <v>122</v>
      </c>
      <c r="S178" s="4">
        <f>IFERROR(VLOOKUP(R178, REgionOf!$A$2:$B$58, 2, FALSE), "")</f>
        <v>-21.98</v>
      </c>
      <c r="T178" s="4">
        <f t="shared" si="32"/>
        <v>-381.04747799999996</v>
      </c>
      <c r="U178" s="4">
        <f t="shared" si="36"/>
        <v>0.33333333333333331</v>
      </c>
      <c r="V178" s="4">
        <f t="shared" si="37"/>
        <v>7.082066666666667</v>
      </c>
      <c r="W178" s="4">
        <f t="shared" si="38"/>
        <v>7.0124666666666666</v>
      </c>
      <c r="X178" s="4">
        <f t="shared" si="39"/>
        <v>1.0099251808683583</v>
      </c>
      <c r="Y178" s="4">
        <f>(H178+T178*F178)*((FactorPrefPesos*X178)^AH178)</f>
        <v>213638622.44061255</v>
      </c>
      <c r="Z178" s="4">
        <f>(H178+BA178/1000+T178*F178)*((FactorPrefPesos*X178)^AH178)</f>
        <v>213638622.44487542</v>
      </c>
      <c r="AA178" s="11">
        <f>Y178-AJ178</f>
        <v>0</v>
      </c>
      <c r="AB178" s="4">
        <f t="shared" si="40"/>
        <v>4.2628943920135498E-3</v>
      </c>
      <c r="AC178" s="1">
        <v>1</v>
      </c>
      <c r="AD178" s="1">
        <v>1.0099251808683583</v>
      </c>
      <c r="AE178" s="1">
        <v>0.33333333333333331</v>
      </c>
      <c r="AF178" s="1">
        <v>7.082066666666667</v>
      </c>
      <c r="AG178" s="1">
        <v>7.0124666666666666</v>
      </c>
      <c r="AH178" s="1">
        <v>1</v>
      </c>
      <c r="AI178" s="1">
        <v>0</v>
      </c>
      <c r="AJ178" s="1">
        <v>213638622.44061252</v>
      </c>
      <c r="AK178" s="1">
        <v>1</v>
      </c>
      <c r="AL178" s="1">
        <v>1</v>
      </c>
      <c r="AM178" s="2" t="s">
        <v>278</v>
      </c>
      <c r="AN178" s="2">
        <v>1</v>
      </c>
      <c r="AO178" s="1">
        <v>1</v>
      </c>
      <c r="AP178" t="s">
        <v>31</v>
      </c>
      <c r="AQ178" t="s">
        <v>31</v>
      </c>
      <c r="AR178" t="s">
        <v>31</v>
      </c>
      <c r="AS178" t="s">
        <v>31</v>
      </c>
      <c r="AT178" s="1">
        <v>2</v>
      </c>
      <c r="AU178" t="s">
        <v>32</v>
      </c>
      <c r="AV178" t="s">
        <v>34</v>
      </c>
      <c r="AW178" s="10">
        <f t="shared" si="41"/>
        <v>0.17413194444088731</v>
      </c>
      <c r="AX178" s="3">
        <f t="shared" si="42"/>
        <v>4</v>
      </c>
      <c r="AY178" s="3">
        <f t="shared" si="43"/>
        <v>10</v>
      </c>
      <c r="AZ178" s="3">
        <f t="shared" si="44"/>
        <v>45</v>
      </c>
      <c r="BA178" s="3">
        <f t="shared" si="45"/>
        <v>4.1791666666666671</v>
      </c>
    </row>
    <row r="179" spans="1:53">
      <c r="A179" s="9" t="s">
        <v>279</v>
      </c>
      <c r="B179" s="1">
        <v>28</v>
      </c>
      <c r="C179" s="1">
        <v>59</v>
      </c>
      <c r="D179" s="1">
        <v>200</v>
      </c>
      <c r="E179" s="1">
        <v>0</v>
      </c>
      <c r="F179" s="1">
        <v>596150</v>
      </c>
      <c r="G179" s="1">
        <v>596150</v>
      </c>
      <c r="H179" s="1">
        <v>392090156.00143665</v>
      </c>
      <c r="I179" s="1">
        <v>0</v>
      </c>
      <c r="J179" s="1">
        <v>0</v>
      </c>
      <c r="K179" s="1">
        <v>1</v>
      </c>
      <c r="L179" s="1">
        <v>7</v>
      </c>
      <c r="M179" s="4" t="str">
        <f t="shared" si="33"/>
        <v>SIN</v>
      </c>
      <c r="N179" s="4" t="str">
        <f t="shared" si="34"/>
        <v>Norte</v>
      </c>
      <c r="O179" s="1"/>
      <c r="P179" s="1">
        <v>4</v>
      </c>
      <c r="Q179" s="1">
        <v>5</v>
      </c>
      <c r="R179" s="4" t="str">
        <f t="shared" si="35"/>
        <v>174</v>
      </c>
      <c r="S179" s="4">
        <f>IFERROR(VLOOKUP(R179, REgionOf!$A$2:$B$58, 2, FALSE), "")</f>
        <v>4.46</v>
      </c>
      <c r="T179" s="4">
        <f t="shared" si="32"/>
        <v>77.319005999999987</v>
      </c>
      <c r="U179" s="4">
        <f t="shared" si="36"/>
        <v>0.33333333333333331</v>
      </c>
      <c r="V179" s="4">
        <f t="shared" si="37"/>
        <v>7.082066666666667</v>
      </c>
      <c r="W179" s="4">
        <f t="shared" si="38"/>
        <v>7.0124666666666666</v>
      </c>
      <c r="X179" s="4">
        <f t="shared" si="39"/>
        <v>1.0099251808683583</v>
      </c>
      <c r="Y179" s="4">
        <f>(H179+T179*F179)*((FactorPrefPesos*X179)^AH179)</f>
        <v>446958265.06216323</v>
      </c>
      <c r="Z179" s="4">
        <f>(H179+BA179/1000+T179*F179)*((FactorPrefPesos*X179)^AH179)</f>
        <v>446958265.06362861</v>
      </c>
      <c r="AA179" s="11">
        <f>Y179-AJ179</f>
        <v>0</v>
      </c>
      <c r="AB179" s="4">
        <f t="shared" si="40"/>
        <v>1.4653205871582031E-3</v>
      </c>
      <c r="AC179" s="1">
        <v>1</v>
      </c>
      <c r="AD179" s="1">
        <v>1.0099251808683583</v>
      </c>
      <c r="AE179" s="1">
        <v>0.33333333333333331</v>
      </c>
      <c r="AF179" s="1">
        <v>7.082066666666667</v>
      </c>
      <c r="AG179" s="1">
        <v>7.0124666666666666</v>
      </c>
      <c r="AH179" s="1">
        <v>1</v>
      </c>
      <c r="AI179" s="1">
        <v>0</v>
      </c>
      <c r="AJ179" s="1">
        <v>446958265.06216329</v>
      </c>
      <c r="AK179" s="1">
        <v>1</v>
      </c>
      <c r="AL179" s="1">
        <v>1</v>
      </c>
      <c r="AM179" s="2" t="s">
        <v>279</v>
      </c>
      <c r="AN179" s="2">
        <v>0</v>
      </c>
      <c r="AO179" s="1">
        <v>0</v>
      </c>
      <c r="AP179" t="s">
        <v>31</v>
      </c>
      <c r="AQ179" t="s">
        <v>31</v>
      </c>
      <c r="AR179" t="s">
        <v>31</v>
      </c>
      <c r="AS179" t="s">
        <v>31</v>
      </c>
      <c r="AT179" s="1">
        <v>7</v>
      </c>
      <c r="AU179" t="s">
        <v>32</v>
      </c>
      <c r="AV179" t="s">
        <v>48</v>
      </c>
      <c r="AW179" s="10">
        <f t="shared" si="41"/>
        <v>5.9861111112695653E-2</v>
      </c>
      <c r="AX179" s="3">
        <f t="shared" si="42"/>
        <v>1</v>
      </c>
      <c r="AY179" s="3">
        <f t="shared" si="43"/>
        <v>26</v>
      </c>
      <c r="AZ179" s="3">
        <f t="shared" si="44"/>
        <v>12</v>
      </c>
      <c r="BA179" s="3">
        <f t="shared" si="45"/>
        <v>1.4366666666666668</v>
      </c>
    </row>
    <row r="180" spans="1:53">
      <c r="A180" s="9" t="s">
        <v>280</v>
      </c>
      <c r="B180" s="1">
        <v>29</v>
      </c>
      <c r="C180" s="1">
        <v>59</v>
      </c>
      <c r="D180" s="1">
        <v>142</v>
      </c>
      <c r="E180" s="1">
        <v>0</v>
      </c>
      <c r="F180" s="1">
        <v>420792</v>
      </c>
      <c r="G180" s="1">
        <v>420792</v>
      </c>
      <c r="H180" s="1">
        <v>282222792.00143665</v>
      </c>
      <c r="I180" s="1">
        <v>0</v>
      </c>
      <c r="J180" s="1">
        <v>0</v>
      </c>
      <c r="K180" s="1">
        <v>1</v>
      </c>
      <c r="L180" s="1">
        <v>7</v>
      </c>
      <c r="M180" s="4" t="str">
        <f t="shared" si="33"/>
        <v>SIN</v>
      </c>
      <c r="N180" s="4" t="str">
        <f t="shared" si="34"/>
        <v>Norte</v>
      </c>
      <c r="O180" s="1"/>
      <c r="P180" s="1">
        <v>4</v>
      </c>
      <c r="Q180" s="1">
        <v>5</v>
      </c>
      <c r="R180" s="4" t="str">
        <f t="shared" si="35"/>
        <v>174</v>
      </c>
      <c r="S180" s="4">
        <f>IFERROR(VLOOKUP(R180, REgionOf!$A$2:$B$58, 2, FALSE), "")</f>
        <v>4.46</v>
      </c>
      <c r="T180" s="4">
        <f t="shared" si="32"/>
        <v>77.319005999999987</v>
      </c>
      <c r="U180" s="4">
        <f t="shared" si="36"/>
        <v>0.33333333333333331</v>
      </c>
      <c r="V180" s="4">
        <f t="shared" si="37"/>
        <v>7.082066666666667</v>
      </c>
      <c r="W180" s="4">
        <f t="shared" si="38"/>
        <v>7.0124666666666666</v>
      </c>
      <c r="X180" s="4">
        <f t="shared" si="39"/>
        <v>1.0099251808683583</v>
      </c>
      <c r="Y180" s="4">
        <f>(H180+T180*F180)*((FactorPrefPesos*X180)^AH180)</f>
        <v>321060861.77850574</v>
      </c>
      <c r="Z180" s="4">
        <f>(H180+BA180/1000+T180*F180)*((FactorPrefPesos*X180)^AH180)</f>
        <v>321060861.77997118</v>
      </c>
      <c r="AA180" s="11">
        <f>Y180-AJ180</f>
        <v>0</v>
      </c>
      <c r="AB180" s="4">
        <f t="shared" si="40"/>
        <v>1.4653801918029785E-3</v>
      </c>
      <c r="AC180" s="1">
        <v>1</v>
      </c>
      <c r="AD180" s="1">
        <v>1.0099251808683583</v>
      </c>
      <c r="AE180" s="1">
        <v>0.33333333333333331</v>
      </c>
      <c r="AF180" s="1">
        <v>7.082066666666667</v>
      </c>
      <c r="AG180" s="1">
        <v>7.0124666666666666</v>
      </c>
      <c r="AH180" s="1">
        <v>1</v>
      </c>
      <c r="AI180" s="1">
        <v>0</v>
      </c>
      <c r="AJ180" s="1">
        <v>321060861.7785058</v>
      </c>
      <c r="AK180" s="1">
        <v>1</v>
      </c>
      <c r="AL180" s="1">
        <v>1</v>
      </c>
      <c r="AM180" s="2" t="s">
        <v>280</v>
      </c>
      <c r="AN180" s="2">
        <v>0</v>
      </c>
      <c r="AO180" s="1">
        <v>0</v>
      </c>
      <c r="AP180" t="s">
        <v>31</v>
      </c>
      <c r="AQ180" t="s">
        <v>31</v>
      </c>
      <c r="AR180" t="s">
        <v>31</v>
      </c>
      <c r="AS180" t="s">
        <v>31</v>
      </c>
      <c r="AT180" s="1">
        <v>7</v>
      </c>
      <c r="AU180" t="s">
        <v>32</v>
      </c>
      <c r="AV180" t="s">
        <v>48</v>
      </c>
      <c r="AW180" s="10">
        <f t="shared" si="41"/>
        <v>5.9861111112695653E-2</v>
      </c>
      <c r="AX180" s="3">
        <f t="shared" si="42"/>
        <v>1</v>
      </c>
      <c r="AY180" s="3">
        <f t="shared" si="43"/>
        <v>26</v>
      </c>
      <c r="AZ180" s="3">
        <f t="shared" si="44"/>
        <v>12</v>
      </c>
      <c r="BA180" s="3">
        <f t="shared" si="45"/>
        <v>1.4366666666666668</v>
      </c>
    </row>
    <row r="181" spans="1:53">
      <c r="A181" s="9" t="s">
        <v>281</v>
      </c>
      <c r="B181" s="1">
        <v>5</v>
      </c>
      <c r="C181" s="1">
        <v>89</v>
      </c>
      <c r="D181" s="1">
        <v>65</v>
      </c>
      <c r="E181" s="1">
        <v>10</v>
      </c>
      <c r="F181" s="1">
        <v>144600</v>
      </c>
      <c r="G181" s="1">
        <v>148000</v>
      </c>
      <c r="H181" s="1">
        <v>172150000.00482777</v>
      </c>
      <c r="I181" s="1">
        <v>0</v>
      </c>
      <c r="J181" s="1">
        <v>0</v>
      </c>
      <c r="K181" s="1">
        <v>1</v>
      </c>
      <c r="L181" s="1">
        <v>3</v>
      </c>
      <c r="M181" s="4" t="str">
        <f t="shared" si="33"/>
        <v>SIN</v>
      </c>
      <c r="N181" s="4" t="str">
        <f t="shared" si="34"/>
        <v>Occidental</v>
      </c>
      <c r="O181" s="1"/>
      <c r="P181" s="1">
        <v>9</v>
      </c>
      <c r="Q181" s="1">
        <v>47</v>
      </c>
      <c r="R181" s="4" t="str">
        <f t="shared" si="35"/>
        <v>139</v>
      </c>
      <c r="S181" s="4">
        <f>IFERROR(VLOOKUP(R181, REgionOf!$A$2:$B$58, 2, FALSE), "")</f>
        <v>-0.47</v>
      </c>
      <c r="T181" s="4">
        <f t="shared" si="32"/>
        <v>-8.1479669999999995</v>
      </c>
      <c r="U181" s="4">
        <f t="shared" si="36"/>
        <v>0.31342651418890299</v>
      </c>
      <c r="V181" s="4">
        <f t="shared" si="37"/>
        <v>7.0686255823803474</v>
      </c>
      <c r="W181" s="4">
        <f t="shared" si="38"/>
        <v>6.9992823803473101</v>
      </c>
      <c r="X181" s="4">
        <f t="shared" si="39"/>
        <v>1.0099071873750571</v>
      </c>
      <c r="Y181" s="4">
        <f>(H181+T181*F181)*((FactorPrefPesos*X181)^AH181)</f>
        <v>174392310.2112205</v>
      </c>
      <c r="Z181" s="4">
        <f>(H181+BA181/1000+T181*F181)*((FactorPrefPesos*X181)^AH181)</f>
        <v>174392310.21614486</v>
      </c>
      <c r="AA181" s="11">
        <f>Y181-AJ181</f>
        <v>0</v>
      </c>
      <c r="AB181" s="4">
        <f t="shared" si="40"/>
        <v>4.9243271350860596E-3</v>
      </c>
      <c r="AC181" s="1">
        <v>1</v>
      </c>
      <c r="AD181" s="1">
        <v>1.0099071873750571</v>
      </c>
      <c r="AE181" s="1">
        <v>0.31342651418890299</v>
      </c>
      <c r="AF181" s="1">
        <v>7.0686255823803474</v>
      </c>
      <c r="AG181" s="1">
        <v>6.9992823803473101</v>
      </c>
      <c r="AH181" s="1">
        <v>1</v>
      </c>
      <c r="AI181" s="1">
        <v>0</v>
      </c>
      <c r="AJ181" s="1">
        <v>174392310.21122053</v>
      </c>
      <c r="AK181" s="1">
        <v>1</v>
      </c>
      <c r="AL181" s="1">
        <v>1</v>
      </c>
      <c r="AM181" s="2" t="s">
        <v>281</v>
      </c>
      <c r="AN181" s="2">
        <v>0</v>
      </c>
      <c r="AO181" s="1">
        <v>0</v>
      </c>
      <c r="AP181" s="1">
        <v>123</v>
      </c>
      <c r="AQ181" s="1">
        <v>9</v>
      </c>
      <c r="AR181" s="1">
        <v>3</v>
      </c>
      <c r="AS181" s="1">
        <v>1</v>
      </c>
      <c r="AT181" s="1">
        <v>3</v>
      </c>
      <c r="AU181" t="s">
        <v>32</v>
      </c>
      <c r="AV181" t="s">
        <v>79</v>
      </c>
      <c r="AW181" s="10">
        <f t="shared" si="41"/>
        <v>0.20115740740584442</v>
      </c>
      <c r="AX181" s="3">
        <f t="shared" si="42"/>
        <v>4</v>
      </c>
      <c r="AY181" s="3">
        <f t="shared" si="43"/>
        <v>49</v>
      </c>
      <c r="AZ181" s="3">
        <f t="shared" si="44"/>
        <v>40</v>
      </c>
      <c r="BA181" s="3">
        <f t="shared" si="45"/>
        <v>4.8277777777777775</v>
      </c>
    </row>
    <row r="182" spans="1:53">
      <c r="A182" s="9" t="s">
        <v>282</v>
      </c>
      <c r="B182" s="1">
        <v>1</v>
      </c>
      <c r="C182" s="1">
        <v>280</v>
      </c>
      <c r="D182" s="1">
        <v>93</v>
      </c>
      <c r="E182" s="1">
        <v>0</v>
      </c>
      <c r="F182" s="1">
        <v>280320</v>
      </c>
      <c r="G182" s="1">
        <v>280320</v>
      </c>
      <c r="H182" s="1">
        <v>303067356.85453695</v>
      </c>
      <c r="I182" s="1">
        <v>0</v>
      </c>
      <c r="J182" s="1">
        <v>0</v>
      </c>
      <c r="K182" s="1">
        <v>1</v>
      </c>
      <c r="L182" s="1">
        <v>4</v>
      </c>
      <c r="M182" s="4" t="str">
        <f t="shared" si="33"/>
        <v>SIN</v>
      </c>
      <c r="N182" s="4" t="str">
        <f t="shared" si="34"/>
        <v>Noreste</v>
      </c>
      <c r="O182" s="1"/>
      <c r="P182" s="1">
        <v>3</v>
      </c>
      <c r="Q182" s="1">
        <v>1</v>
      </c>
      <c r="R182" s="4" t="str">
        <f t="shared" si="35"/>
        <v>143</v>
      </c>
      <c r="S182" s="4">
        <f>IFERROR(VLOOKUP(R182, REgionOf!$A$2:$B$58, 2, FALSE), "")</f>
        <v>6.38</v>
      </c>
      <c r="T182" s="4">
        <f t="shared" si="32"/>
        <v>110.60431799999999</v>
      </c>
      <c r="U182" s="4">
        <f t="shared" si="36"/>
        <v>0.33333333333333331</v>
      </c>
      <c r="V182" s="4">
        <f t="shared" si="37"/>
        <v>7.082066666666667</v>
      </c>
      <c r="W182" s="4">
        <f t="shared" si="38"/>
        <v>7.0124666666666666</v>
      </c>
      <c r="X182" s="4">
        <f t="shared" si="39"/>
        <v>1.0099251808683583</v>
      </c>
      <c r="Y182" s="4">
        <f>(H182+T182*F182)*((FactorPrefPesos*X182)^AH182)</f>
        <v>340761560.73411262</v>
      </c>
      <c r="Z182" s="4">
        <f>(H182+BA182/1000+T182*F182)*((FactorPrefPesos*X182)^AH182)</f>
        <v>340761560.73874038</v>
      </c>
      <c r="AA182" s="11">
        <f>Y182-AJ182</f>
        <v>0</v>
      </c>
      <c r="AB182" s="4">
        <f t="shared" si="40"/>
        <v>4.6277642250061035E-3</v>
      </c>
      <c r="AC182" s="1">
        <v>1</v>
      </c>
      <c r="AD182" s="1">
        <v>1.0099251808683583</v>
      </c>
      <c r="AE182" s="1">
        <v>0.33333333333333331</v>
      </c>
      <c r="AF182" s="1">
        <v>7.082066666666667</v>
      </c>
      <c r="AG182" s="1">
        <v>7.0124666666666666</v>
      </c>
      <c r="AH182" s="1">
        <v>1</v>
      </c>
      <c r="AI182" s="1">
        <v>0</v>
      </c>
      <c r="AJ182" s="1">
        <v>340761560.73411262</v>
      </c>
      <c r="AK182" s="1">
        <v>1</v>
      </c>
      <c r="AL182" s="1">
        <v>1</v>
      </c>
      <c r="AM182" s="2" t="s">
        <v>282</v>
      </c>
      <c r="AN182" s="2">
        <v>0</v>
      </c>
      <c r="AO182" s="1">
        <v>0</v>
      </c>
      <c r="AP182" t="s">
        <v>31</v>
      </c>
      <c r="AQ182" t="s">
        <v>31</v>
      </c>
      <c r="AR182" t="s">
        <v>31</v>
      </c>
      <c r="AS182" t="s">
        <v>31</v>
      </c>
      <c r="AT182" s="1">
        <v>4</v>
      </c>
      <c r="AU182" t="s">
        <v>32</v>
      </c>
      <c r="AV182" t="s">
        <v>80</v>
      </c>
      <c r="AW182" s="10">
        <f t="shared" si="41"/>
        <v>0.18903935185517184</v>
      </c>
      <c r="AX182" s="3">
        <f t="shared" si="42"/>
        <v>4</v>
      </c>
      <c r="AY182" s="3">
        <f t="shared" si="43"/>
        <v>32</v>
      </c>
      <c r="AZ182" s="3">
        <f t="shared" si="44"/>
        <v>13</v>
      </c>
      <c r="BA182" s="3">
        <f t="shared" si="45"/>
        <v>4.536944444444444</v>
      </c>
    </row>
    <row r="183" spans="1:53">
      <c r="A183" s="9" t="s">
        <v>283</v>
      </c>
      <c r="B183" s="1">
        <v>2</v>
      </c>
      <c r="C183" s="1">
        <v>280</v>
      </c>
      <c r="D183" s="1">
        <v>93</v>
      </c>
      <c r="E183" s="1">
        <v>0</v>
      </c>
      <c r="F183" s="1">
        <v>289080</v>
      </c>
      <c r="G183" s="1">
        <v>289080</v>
      </c>
      <c r="H183" s="1">
        <v>301321276.91453695</v>
      </c>
      <c r="I183" s="1">
        <v>0</v>
      </c>
      <c r="J183" s="1">
        <v>0</v>
      </c>
      <c r="K183" s="1">
        <v>1</v>
      </c>
      <c r="L183" s="1">
        <v>4</v>
      </c>
      <c r="M183" s="4" t="str">
        <f t="shared" si="33"/>
        <v>SIN</v>
      </c>
      <c r="N183" s="4" t="str">
        <f t="shared" si="34"/>
        <v>Noreste</v>
      </c>
      <c r="O183" s="1"/>
      <c r="P183" s="1">
        <v>3</v>
      </c>
      <c r="Q183" s="1">
        <v>1</v>
      </c>
      <c r="R183" s="4" t="str">
        <f t="shared" si="35"/>
        <v>143</v>
      </c>
      <c r="S183" s="4">
        <f>IFERROR(VLOOKUP(R183, REgionOf!$A$2:$B$58, 2, FALSE), "")</f>
        <v>6.38</v>
      </c>
      <c r="T183" s="4">
        <f t="shared" si="32"/>
        <v>110.60431799999999</v>
      </c>
      <c r="U183" s="4">
        <f t="shared" si="36"/>
        <v>0.33333333333333331</v>
      </c>
      <c r="V183" s="4">
        <f t="shared" si="37"/>
        <v>7.082066666666667</v>
      </c>
      <c r="W183" s="4">
        <f t="shared" si="38"/>
        <v>7.0124666666666666</v>
      </c>
      <c r="X183" s="4">
        <f t="shared" si="39"/>
        <v>1.0099251808683583</v>
      </c>
      <c r="Y183" s="4">
        <f>(H183+T183*F183)*((FactorPrefPesos*X183)^AH183)</f>
        <v>339968811.90876883</v>
      </c>
      <c r="Z183" s="4">
        <f>(H183+BA183/1000+T183*F183)*((FactorPrefPesos*X183)^AH183)</f>
        <v>339968811.91339666</v>
      </c>
      <c r="AA183" s="11">
        <f>Y183-AJ183</f>
        <v>0</v>
      </c>
      <c r="AB183" s="4">
        <f t="shared" si="40"/>
        <v>4.6277642250061035E-3</v>
      </c>
      <c r="AC183" s="1">
        <v>1</v>
      </c>
      <c r="AD183" s="1">
        <v>1.0099251808683583</v>
      </c>
      <c r="AE183" s="1">
        <v>0.33333333333333331</v>
      </c>
      <c r="AF183" s="1">
        <v>7.082066666666667</v>
      </c>
      <c r="AG183" s="1">
        <v>7.0124666666666666</v>
      </c>
      <c r="AH183" s="1">
        <v>1</v>
      </c>
      <c r="AI183" s="1">
        <v>0</v>
      </c>
      <c r="AJ183" s="1">
        <v>339968811.90876889</v>
      </c>
      <c r="AK183" s="1">
        <v>1</v>
      </c>
      <c r="AL183" s="1">
        <v>1</v>
      </c>
      <c r="AM183" s="2" t="s">
        <v>283</v>
      </c>
      <c r="AN183" s="2">
        <v>0</v>
      </c>
      <c r="AO183" s="1">
        <v>0</v>
      </c>
      <c r="AP183" t="s">
        <v>31</v>
      </c>
      <c r="AQ183" t="s">
        <v>31</v>
      </c>
      <c r="AR183" t="s">
        <v>31</v>
      </c>
      <c r="AS183" t="s">
        <v>31</v>
      </c>
      <c r="AT183" s="1">
        <v>4</v>
      </c>
      <c r="AU183" t="s">
        <v>32</v>
      </c>
      <c r="AV183" t="s">
        <v>80</v>
      </c>
      <c r="AW183" s="10">
        <f t="shared" si="41"/>
        <v>0.18903935185517184</v>
      </c>
      <c r="AX183" s="3">
        <f t="shared" si="42"/>
        <v>4</v>
      </c>
      <c r="AY183" s="3">
        <f t="shared" si="43"/>
        <v>32</v>
      </c>
      <c r="AZ183" s="3">
        <f t="shared" si="44"/>
        <v>13</v>
      </c>
      <c r="BA183" s="3">
        <f t="shared" si="45"/>
        <v>4.536944444444444</v>
      </c>
    </row>
    <row r="184" spans="1:53">
      <c r="A184" s="9" t="s">
        <v>284</v>
      </c>
      <c r="B184" s="1">
        <v>3</v>
      </c>
      <c r="C184" s="1">
        <v>280</v>
      </c>
      <c r="D184" s="1">
        <v>93</v>
      </c>
      <c r="E184" s="1">
        <v>0</v>
      </c>
      <c r="F184" s="1">
        <v>297840</v>
      </c>
      <c r="G184" s="1">
        <v>297840</v>
      </c>
      <c r="H184" s="1">
        <v>293365828.01453692</v>
      </c>
      <c r="I184" s="1">
        <v>0</v>
      </c>
      <c r="J184" s="1">
        <v>0</v>
      </c>
      <c r="K184" s="1">
        <v>1</v>
      </c>
      <c r="L184" s="1">
        <v>4</v>
      </c>
      <c r="M184" s="4" t="str">
        <f t="shared" si="33"/>
        <v>SIN</v>
      </c>
      <c r="N184" s="4" t="str">
        <f t="shared" si="34"/>
        <v>Noreste</v>
      </c>
      <c r="O184" s="1"/>
      <c r="P184" s="1">
        <v>3</v>
      </c>
      <c r="Q184" s="1">
        <v>1</v>
      </c>
      <c r="R184" s="4" t="str">
        <f t="shared" si="35"/>
        <v>143</v>
      </c>
      <c r="S184" s="4">
        <f>IFERROR(VLOOKUP(R184, REgionOf!$A$2:$B$58, 2, FALSE), "")</f>
        <v>6.38</v>
      </c>
      <c r="T184" s="4">
        <f t="shared" si="32"/>
        <v>110.60431799999999</v>
      </c>
      <c r="U184" s="4">
        <f t="shared" si="36"/>
        <v>0.33333333333333331</v>
      </c>
      <c r="V184" s="4">
        <f t="shared" si="37"/>
        <v>7.082066666666667</v>
      </c>
      <c r="W184" s="4">
        <f t="shared" si="38"/>
        <v>7.0124666666666666</v>
      </c>
      <c r="X184" s="4">
        <f t="shared" si="39"/>
        <v>1.0099251808683583</v>
      </c>
      <c r="Y184" s="4">
        <f>(H184+T184*F184)*((FactorPrefPesos*X184)^AH184)</f>
        <v>332842355.03271866</v>
      </c>
      <c r="Z184" s="4">
        <f>(H184+BA184/1000+T184*F184)*((FactorPrefPesos*X184)^AH184)</f>
        <v>332842355.03734642</v>
      </c>
      <c r="AA184" s="11">
        <f>Y184-AJ184</f>
        <v>0</v>
      </c>
      <c r="AB184" s="4">
        <f t="shared" si="40"/>
        <v>4.6277046203613281E-3</v>
      </c>
      <c r="AC184" s="1">
        <v>1</v>
      </c>
      <c r="AD184" s="1">
        <v>1.0099251808683583</v>
      </c>
      <c r="AE184" s="1">
        <v>0.33333333333333331</v>
      </c>
      <c r="AF184" s="1">
        <v>7.082066666666667</v>
      </c>
      <c r="AG184" s="1">
        <v>7.0124666666666666</v>
      </c>
      <c r="AH184" s="1">
        <v>1</v>
      </c>
      <c r="AI184" s="1">
        <v>0</v>
      </c>
      <c r="AJ184" s="1">
        <v>332842355.03271872</v>
      </c>
      <c r="AK184" s="1">
        <v>1</v>
      </c>
      <c r="AL184" s="1">
        <v>1</v>
      </c>
      <c r="AM184" s="2" t="s">
        <v>284</v>
      </c>
      <c r="AN184" s="2">
        <v>0</v>
      </c>
      <c r="AO184" s="1">
        <v>0</v>
      </c>
      <c r="AP184" t="s">
        <v>31</v>
      </c>
      <c r="AQ184" t="s">
        <v>31</v>
      </c>
      <c r="AR184" t="s">
        <v>31</v>
      </c>
      <c r="AS184" t="s">
        <v>31</v>
      </c>
      <c r="AT184" s="1">
        <v>4</v>
      </c>
      <c r="AU184" t="s">
        <v>32</v>
      </c>
      <c r="AV184" t="s">
        <v>80</v>
      </c>
      <c r="AW184" s="10">
        <f t="shared" si="41"/>
        <v>0.18903935185517184</v>
      </c>
      <c r="AX184" s="3">
        <f t="shared" si="42"/>
        <v>4</v>
      </c>
      <c r="AY184" s="3">
        <f t="shared" si="43"/>
        <v>32</v>
      </c>
      <c r="AZ184" s="3">
        <f t="shared" si="44"/>
        <v>13</v>
      </c>
      <c r="BA184" s="3">
        <f t="shared" si="45"/>
        <v>4.536944444444444</v>
      </c>
    </row>
    <row r="185" spans="1:53">
      <c r="A185" s="9" t="s">
        <v>285</v>
      </c>
      <c r="B185" s="1">
        <v>1</v>
      </c>
      <c r="C185" s="1">
        <v>455</v>
      </c>
      <c r="D185" s="1">
        <v>76</v>
      </c>
      <c r="E185" s="1">
        <v>0</v>
      </c>
      <c r="F185" s="1">
        <v>300500</v>
      </c>
      <c r="G185" s="1">
        <v>300500</v>
      </c>
      <c r="H185" s="1">
        <v>350898733.00055695</v>
      </c>
      <c r="I185" s="1">
        <v>0</v>
      </c>
      <c r="J185" s="1">
        <v>0</v>
      </c>
      <c r="K185" s="1">
        <v>1</v>
      </c>
      <c r="L185" s="1">
        <v>2</v>
      </c>
      <c r="M185" s="4" t="str">
        <f t="shared" si="33"/>
        <v>SIN</v>
      </c>
      <c r="N185" s="4" t="str">
        <f t="shared" si="34"/>
        <v>Peninsular</v>
      </c>
      <c r="O185" s="1"/>
      <c r="P185" s="1">
        <v>2</v>
      </c>
      <c r="Q185" s="1">
        <v>51</v>
      </c>
      <c r="R185" s="4" t="str">
        <f t="shared" si="35"/>
        <v>122</v>
      </c>
      <c r="S185" s="4">
        <f>IFERROR(VLOOKUP(R185, REgionOf!$A$2:$B$58, 2, FALSE), "")</f>
        <v>-21.98</v>
      </c>
      <c r="T185" s="4">
        <f t="shared" si="32"/>
        <v>-381.04747799999996</v>
      </c>
      <c r="U185" s="4">
        <f t="shared" si="36"/>
        <v>0.33333333333333331</v>
      </c>
      <c r="V185" s="4">
        <f t="shared" si="37"/>
        <v>7.082066666666667</v>
      </c>
      <c r="W185" s="4">
        <f t="shared" si="38"/>
        <v>7.0124666666666666</v>
      </c>
      <c r="X185" s="4">
        <f t="shared" si="39"/>
        <v>1.0099251808683583</v>
      </c>
      <c r="Y185" s="4">
        <f>(H185+T185*F185)*((FactorPrefPesos*X185)^AH185)</f>
        <v>241127620.91621062</v>
      </c>
      <c r="Z185" s="4">
        <f>(H185+BA185/1000+T185*F185)*((FactorPrefPesos*X185)^AH185)</f>
        <v>241127620.91677871</v>
      </c>
      <c r="AA185" s="11">
        <f>Y185-AJ185</f>
        <v>0</v>
      </c>
      <c r="AB185" s="4">
        <f t="shared" si="40"/>
        <v>5.6809186935424805E-4</v>
      </c>
      <c r="AC185" s="1">
        <v>1</v>
      </c>
      <c r="AD185" s="1">
        <v>1.0099251808683583</v>
      </c>
      <c r="AE185" s="1">
        <v>0.33333333333333331</v>
      </c>
      <c r="AF185" s="1">
        <v>7.082066666666667</v>
      </c>
      <c r="AG185" s="1">
        <v>7.0124666666666666</v>
      </c>
      <c r="AH185" s="1">
        <v>1</v>
      </c>
      <c r="AI185" s="1">
        <v>0</v>
      </c>
      <c r="AJ185" s="1">
        <v>241127620.91621062</v>
      </c>
      <c r="AK185" s="1">
        <v>1</v>
      </c>
      <c r="AL185" s="1">
        <v>1</v>
      </c>
      <c r="AM185" s="2" t="s">
        <v>285</v>
      </c>
      <c r="AN185" s="2">
        <v>0</v>
      </c>
      <c r="AO185" s="1">
        <v>0</v>
      </c>
      <c r="AP185" t="s">
        <v>31</v>
      </c>
      <c r="AQ185" t="s">
        <v>31</v>
      </c>
      <c r="AR185" t="s">
        <v>31</v>
      </c>
      <c r="AS185" t="s">
        <v>31</v>
      </c>
      <c r="AT185" s="1">
        <v>2</v>
      </c>
      <c r="AU185" t="s">
        <v>32</v>
      </c>
      <c r="AV185" t="s">
        <v>81</v>
      </c>
      <c r="AW185" s="10">
        <f t="shared" si="41"/>
        <v>2.3206018515338656E-2</v>
      </c>
      <c r="AX185" s="3">
        <f t="shared" si="42"/>
        <v>0</v>
      </c>
      <c r="AY185" s="3">
        <f t="shared" si="43"/>
        <v>33</v>
      </c>
      <c r="AZ185" s="3">
        <f t="shared" si="44"/>
        <v>25</v>
      </c>
      <c r="BA185" s="3">
        <f t="shared" si="45"/>
        <v>0.55694444444444446</v>
      </c>
    </row>
    <row r="186" spans="1:53">
      <c r="A186" s="9" t="s">
        <v>286</v>
      </c>
      <c r="B186" s="1">
        <v>2</v>
      </c>
      <c r="C186" s="1">
        <v>455</v>
      </c>
      <c r="D186" s="1">
        <v>76</v>
      </c>
      <c r="E186" s="1">
        <v>0</v>
      </c>
      <c r="F186" s="1">
        <v>291900</v>
      </c>
      <c r="G186" s="1">
        <v>291900</v>
      </c>
      <c r="H186" s="1">
        <v>338331511.00055695</v>
      </c>
      <c r="I186" s="1">
        <v>0</v>
      </c>
      <c r="J186" s="1">
        <v>0</v>
      </c>
      <c r="K186" s="1">
        <v>1</v>
      </c>
      <c r="L186" s="1">
        <v>2</v>
      </c>
      <c r="M186" s="4" t="str">
        <f t="shared" si="33"/>
        <v>SIN</v>
      </c>
      <c r="N186" s="4" t="str">
        <f t="shared" si="34"/>
        <v>Peninsular</v>
      </c>
      <c r="O186" s="1"/>
      <c r="P186" s="1">
        <v>2</v>
      </c>
      <c r="Q186" s="1">
        <v>45</v>
      </c>
      <c r="R186" s="4" t="str">
        <f t="shared" si="35"/>
        <v>122</v>
      </c>
      <c r="S186" s="4">
        <f>IFERROR(VLOOKUP(R186, REgionOf!$A$2:$B$58, 2, FALSE), "")</f>
        <v>-21.98</v>
      </c>
      <c r="T186" s="4">
        <f t="shared" si="32"/>
        <v>-381.04747799999996</v>
      </c>
      <c r="U186" s="4">
        <f t="shared" si="36"/>
        <v>0.33333333333333331</v>
      </c>
      <c r="V186" s="4">
        <f t="shared" si="37"/>
        <v>7.082066666666667</v>
      </c>
      <c r="W186" s="4">
        <f t="shared" si="38"/>
        <v>7.0124666666666666</v>
      </c>
      <c r="X186" s="4">
        <f t="shared" si="39"/>
        <v>1.0099251808683583</v>
      </c>
      <c r="Y186" s="4">
        <f>(H186+T186*F186)*((FactorPrefPesos*X186)^AH186)</f>
        <v>231651375.96843591</v>
      </c>
      <c r="Z186" s="4">
        <f>(H186+BA186/1000+T186*F186)*((FactorPrefPesos*X186)^AH186)</f>
        <v>231651375.96900401</v>
      </c>
      <c r="AA186" s="11">
        <f>Y186-AJ186</f>
        <v>0</v>
      </c>
      <c r="AB186" s="4">
        <f t="shared" si="40"/>
        <v>5.6809186935424805E-4</v>
      </c>
      <c r="AC186" s="1">
        <v>1</v>
      </c>
      <c r="AD186" s="1">
        <v>1.0099251808683583</v>
      </c>
      <c r="AE186" s="1">
        <v>0.33333333333333331</v>
      </c>
      <c r="AF186" s="1">
        <v>7.082066666666667</v>
      </c>
      <c r="AG186" s="1">
        <v>7.0124666666666666</v>
      </c>
      <c r="AH186" s="1">
        <v>1</v>
      </c>
      <c r="AI186" s="1">
        <v>0</v>
      </c>
      <c r="AJ186" s="1">
        <v>231651375.96843591</v>
      </c>
      <c r="AK186" s="1">
        <v>1</v>
      </c>
      <c r="AL186" s="1">
        <v>1</v>
      </c>
      <c r="AM186" s="2" t="s">
        <v>286</v>
      </c>
      <c r="AN186" s="2">
        <v>1</v>
      </c>
      <c r="AO186" s="1">
        <v>1</v>
      </c>
      <c r="AP186" t="s">
        <v>31</v>
      </c>
      <c r="AQ186" t="s">
        <v>31</v>
      </c>
      <c r="AR186" t="s">
        <v>31</v>
      </c>
      <c r="AS186" t="s">
        <v>31</v>
      </c>
      <c r="AT186" s="1">
        <v>2</v>
      </c>
      <c r="AU186" t="s">
        <v>32</v>
      </c>
      <c r="AV186" t="s">
        <v>81</v>
      </c>
      <c r="AW186" s="10">
        <f t="shared" si="41"/>
        <v>2.3206018515338656E-2</v>
      </c>
      <c r="AX186" s="3">
        <f t="shared" si="42"/>
        <v>0</v>
      </c>
      <c r="AY186" s="3">
        <f t="shared" si="43"/>
        <v>33</v>
      </c>
      <c r="AZ186" s="3">
        <f t="shared" si="44"/>
        <v>25</v>
      </c>
      <c r="BA186" s="3">
        <f t="shared" si="45"/>
        <v>0.55694444444444446</v>
      </c>
    </row>
    <row r="187" spans="1:53">
      <c r="A187" s="9" t="s">
        <v>287</v>
      </c>
      <c r="B187" s="1">
        <v>2</v>
      </c>
      <c r="C187" s="1">
        <v>278</v>
      </c>
      <c r="D187" s="1">
        <v>40</v>
      </c>
      <c r="E187" s="1">
        <v>0</v>
      </c>
      <c r="F187" s="1">
        <v>77831</v>
      </c>
      <c r="G187" s="1">
        <v>77831</v>
      </c>
      <c r="H187" s="1">
        <v>94952959.894203886</v>
      </c>
      <c r="I187" s="1">
        <v>0</v>
      </c>
      <c r="J187" s="1">
        <v>0</v>
      </c>
      <c r="K187" s="1">
        <v>1</v>
      </c>
      <c r="L187" s="1">
        <v>2</v>
      </c>
      <c r="M187" s="4" t="str">
        <f t="shared" si="33"/>
        <v>SIN</v>
      </c>
      <c r="N187" s="4" t="str">
        <f t="shared" si="34"/>
        <v>Peninsular</v>
      </c>
      <c r="O187" s="1"/>
      <c r="P187" s="1">
        <v>2</v>
      </c>
      <c r="Q187" s="1">
        <v>50</v>
      </c>
      <c r="R187" s="4" t="str">
        <f t="shared" si="35"/>
        <v>122</v>
      </c>
      <c r="S187" s="4">
        <f>IFERROR(VLOOKUP(R187, REgionOf!$A$2:$B$58, 2, FALSE), "")</f>
        <v>-21.98</v>
      </c>
      <c r="T187" s="4">
        <f t="shared" si="32"/>
        <v>-381.04747799999996</v>
      </c>
      <c r="U187" s="4">
        <f t="shared" si="36"/>
        <v>0.33333333333333331</v>
      </c>
      <c r="V187" s="4">
        <f t="shared" si="37"/>
        <v>7.082066666666667</v>
      </c>
      <c r="W187" s="4">
        <f t="shared" si="38"/>
        <v>7.0124666666666666</v>
      </c>
      <c r="X187" s="4">
        <f t="shared" si="39"/>
        <v>1.0099251808683583</v>
      </c>
      <c r="Y187" s="4">
        <f>(H187+T187*F187)*((FactorPrefPesos*X187)^AH187)</f>
        <v>66603162.054283082</v>
      </c>
      <c r="Z187" s="4">
        <f>(H187+BA187/1000+T187*F187)*((FactorPrefPesos*X187)^AH187)</f>
        <v>66603162.058571145</v>
      </c>
      <c r="AA187" s="11">
        <f>Y187-AJ187</f>
        <v>0</v>
      </c>
      <c r="AB187" s="4">
        <f t="shared" si="40"/>
        <v>4.2880624532699585E-3</v>
      </c>
      <c r="AC187" s="1">
        <v>1</v>
      </c>
      <c r="AD187" s="1">
        <v>1.0099251808683583</v>
      </c>
      <c r="AE187" s="1">
        <v>0.33333333333333331</v>
      </c>
      <c r="AF187" s="1">
        <v>7.082066666666667</v>
      </c>
      <c r="AG187" s="1">
        <v>7.0124666666666666</v>
      </c>
      <c r="AH187" s="1">
        <v>1</v>
      </c>
      <c r="AI187" s="1">
        <v>0</v>
      </c>
      <c r="AJ187" s="1">
        <v>66603162.054283082</v>
      </c>
      <c r="AK187" s="1">
        <v>1</v>
      </c>
      <c r="AL187" s="1">
        <v>1</v>
      </c>
      <c r="AM187" s="2" t="s">
        <v>287</v>
      </c>
      <c r="AN187" s="2">
        <v>0</v>
      </c>
      <c r="AO187" s="1">
        <v>0</v>
      </c>
      <c r="AP187" t="s">
        <v>31</v>
      </c>
      <c r="AQ187" t="s">
        <v>31</v>
      </c>
      <c r="AR187" t="s">
        <v>31</v>
      </c>
      <c r="AS187" t="s">
        <v>31</v>
      </c>
      <c r="AT187" s="1">
        <v>2</v>
      </c>
      <c r="AU187" t="s">
        <v>32</v>
      </c>
      <c r="AV187" t="s">
        <v>82</v>
      </c>
      <c r="AW187" s="10">
        <f t="shared" si="41"/>
        <v>0.17516203703416977</v>
      </c>
      <c r="AX187" s="3">
        <f t="shared" si="42"/>
        <v>4</v>
      </c>
      <c r="AY187" s="3">
        <f t="shared" si="43"/>
        <v>12</v>
      </c>
      <c r="AZ187" s="3">
        <f t="shared" si="44"/>
        <v>14</v>
      </c>
      <c r="BA187" s="3">
        <f t="shared" si="45"/>
        <v>4.2038888888888888</v>
      </c>
    </row>
    <row r="188" spans="1:53">
      <c r="A188" s="9" t="s">
        <v>288</v>
      </c>
      <c r="B188" s="1">
        <v>4</v>
      </c>
      <c r="C188" s="1">
        <v>278</v>
      </c>
      <c r="D188" s="1">
        <v>100</v>
      </c>
      <c r="E188" s="1">
        <v>0</v>
      </c>
      <c r="F188" s="1">
        <v>311324</v>
      </c>
      <c r="G188" s="1">
        <v>311324</v>
      </c>
      <c r="H188" s="1">
        <v>367689652.40420389</v>
      </c>
      <c r="I188" s="1">
        <v>0</v>
      </c>
      <c r="J188" s="1">
        <v>0</v>
      </c>
      <c r="K188" s="1">
        <v>1</v>
      </c>
      <c r="L188" s="1">
        <v>2</v>
      </c>
      <c r="M188" s="4" t="str">
        <f t="shared" si="33"/>
        <v>SIN</v>
      </c>
      <c r="N188" s="4" t="str">
        <f t="shared" si="34"/>
        <v>Peninsular</v>
      </c>
      <c r="O188" s="1"/>
      <c r="P188" s="1">
        <v>2</v>
      </c>
      <c r="Q188" s="1">
        <v>19</v>
      </c>
      <c r="R188" s="4" t="str">
        <f t="shared" si="35"/>
        <v>122</v>
      </c>
      <c r="S188" s="4">
        <f>IFERROR(VLOOKUP(R188, REgionOf!$A$2:$B$58, 2, FALSE), "")</f>
        <v>-21.98</v>
      </c>
      <c r="T188" s="4">
        <f t="shared" si="32"/>
        <v>-381.04747799999996</v>
      </c>
      <c r="U188" s="4">
        <f t="shared" si="36"/>
        <v>0.33333333333333331</v>
      </c>
      <c r="V188" s="4">
        <f t="shared" si="37"/>
        <v>7.082066666666667</v>
      </c>
      <c r="W188" s="4">
        <f t="shared" si="38"/>
        <v>7.0124666666666666</v>
      </c>
      <c r="X188" s="4">
        <f t="shared" si="39"/>
        <v>1.0099251808683583</v>
      </c>
      <c r="Y188" s="4">
        <f>(H188+T188*F188)*((FactorPrefPesos*X188)^AH188)</f>
        <v>254047721.12358421</v>
      </c>
      <c r="Z188" s="4">
        <f>(H188+BA188/1000+T188*F188)*((FactorPrefPesos*X188)^AH188)</f>
        <v>254047721.12787232</v>
      </c>
      <c r="AA188" s="11">
        <f>Y188-AJ188</f>
        <v>0</v>
      </c>
      <c r="AB188" s="4">
        <f t="shared" si="40"/>
        <v>4.28810715675354E-3</v>
      </c>
      <c r="AC188" s="1">
        <v>1</v>
      </c>
      <c r="AD188" s="1">
        <v>1.0099251808683583</v>
      </c>
      <c r="AE188" s="1">
        <v>0.33333333333333331</v>
      </c>
      <c r="AF188" s="1">
        <v>7.082066666666667</v>
      </c>
      <c r="AG188" s="1">
        <v>7.0124666666666666</v>
      </c>
      <c r="AH188" s="1">
        <v>1</v>
      </c>
      <c r="AI188" s="1">
        <v>0</v>
      </c>
      <c r="AJ188" s="1">
        <v>254047721.12358421</v>
      </c>
      <c r="AK188" s="1">
        <v>1</v>
      </c>
      <c r="AL188" s="1">
        <v>1</v>
      </c>
      <c r="AM188" s="2" t="s">
        <v>288</v>
      </c>
      <c r="AN188" s="2">
        <v>1</v>
      </c>
      <c r="AO188" s="1">
        <v>0</v>
      </c>
      <c r="AP188" t="s">
        <v>31</v>
      </c>
      <c r="AQ188" t="s">
        <v>31</v>
      </c>
      <c r="AR188" t="s">
        <v>31</v>
      </c>
      <c r="AS188" t="s">
        <v>31</v>
      </c>
      <c r="AT188" s="1">
        <v>2</v>
      </c>
      <c r="AU188" t="s">
        <v>32</v>
      </c>
      <c r="AV188" t="s">
        <v>82</v>
      </c>
      <c r="AW188" s="10">
        <f t="shared" si="41"/>
        <v>0.17516203703416977</v>
      </c>
      <c r="AX188" s="3">
        <f t="shared" si="42"/>
        <v>4</v>
      </c>
      <c r="AY188" s="3">
        <f t="shared" si="43"/>
        <v>12</v>
      </c>
      <c r="AZ188" s="3">
        <f t="shared" si="44"/>
        <v>14</v>
      </c>
      <c r="BA188" s="3">
        <f t="shared" si="45"/>
        <v>4.2038888888888888</v>
      </c>
    </row>
    <row r="189" spans="1:53">
      <c r="A189" s="9" t="s">
        <v>289</v>
      </c>
      <c r="B189" s="1">
        <v>31</v>
      </c>
      <c r="C189" s="1">
        <v>59</v>
      </c>
      <c r="D189" s="1">
        <v>250</v>
      </c>
      <c r="E189" s="1">
        <v>0</v>
      </c>
      <c r="F189" s="1">
        <v>737998</v>
      </c>
      <c r="G189" s="1">
        <v>737998</v>
      </c>
      <c r="H189" s="1">
        <v>489680736.00143665</v>
      </c>
      <c r="I189" s="1">
        <v>0</v>
      </c>
      <c r="J189" s="1">
        <v>0</v>
      </c>
      <c r="K189" s="1">
        <v>1</v>
      </c>
      <c r="L189" s="1">
        <v>7</v>
      </c>
      <c r="M189" s="4" t="str">
        <f t="shared" si="33"/>
        <v>SIN</v>
      </c>
      <c r="N189" s="4" t="str">
        <f t="shared" si="34"/>
        <v>Norte</v>
      </c>
      <c r="O189" s="1"/>
      <c r="P189" s="1">
        <v>9</v>
      </c>
      <c r="Q189" s="1">
        <v>5</v>
      </c>
      <c r="R189" s="4" t="str">
        <f t="shared" si="35"/>
        <v>179</v>
      </c>
      <c r="S189" s="4">
        <f>IFERROR(VLOOKUP(R189, REgionOf!$A$2:$B$58, 2, FALSE), "")</f>
        <v>4.46</v>
      </c>
      <c r="T189" s="4">
        <f t="shared" si="32"/>
        <v>77.319005999999987</v>
      </c>
      <c r="U189" s="4">
        <f t="shared" si="36"/>
        <v>0.33333333333333331</v>
      </c>
      <c r="V189" s="4">
        <f t="shared" si="37"/>
        <v>7.082066666666667</v>
      </c>
      <c r="W189" s="4">
        <f t="shared" si="38"/>
        <v>7.0124666666666666</v>
      </c>
      <c r="X189" s="4">
        <f t="shared" si="39"/>
        <v>1.0099251808683583</v>
      </c>
      <c r="Y189" s="4">
        <f>(H189+T189*F189)*((FactorPrefPesos*X189)^AH189)</f>
        <v>557690206.31815469</v>
      </c>
      <c r="Z189" s="4">
        <f>(H189+BA189/1000+T189*F189)*((FactorPrefPesos*X189)^AH189)</f>
        <v>557690206.31962013</v>
      </c>
      <c r="AA189" s="11">
        <f>Y189-AJ189</f>
        <v>0</v>
      </c>
      <c r="AB189" s="4">
        <f t="shared" si="40"/>
        <v>1.4654397964477539E-3</v>
      </c>
      <c r="AC189" s="1">
        <v>1</v>
      </c>
      <c r="AD189" s="1">
        <v>1.0099251808683583</v>
      </c>
      <c r="AE189" s="1">
        <v>0.33333333333333331</v>
      </c>
      <c r="AF189" s="1">
        <v>7.082066666666667</v>
      </c>
      <c r="AG189" s="1">
        <v>7.0124666666666666</v>
      </c>
      <c r="AH189" s="1">
        <v>1</v>
      </c>
      <c r="AI189" s="1">
        <v>0</v>
      </c>
      <c r="AJ189" s="1">
        <v>557690206.31815469</v>
      </c>
      <c r="AK189" s="1">
        <v>1</v>
      </c>
      <c r="AL189" s="1">
        <v>1</v>
      </c>
      <c r="AM189" s="2" t="s">
        <v>289</v>
      </c>
      <c r="AN189" s="2">
        <v>0</v>
      </c>
      <c r="AO189" s="1">
        <v>1</v>
      </c>
      <c r="AP189" t="s">
        <v>31</v>
      </c>
      <c r="AQ189" t="s">
        <v>31</v>
      </c>
      <c r="AR189" t="s">
        <v>31</v>
      </c>
      <c r="AS189" t="s">
        <v>31</v>
      </c>
      <c r="AT189" s="1">
        <v>7</v>
      </c>
      <c r="AU189" t="s">
        <v>32</v>
      </c>
      <c r="AV189" t="s">
        <v>48</v>
      </c>
      <c r="AW189" s="10">
        <f t="shared" si="41"/>
        <v>5.9861111112695653E-2</v>
      </c>
      <c r="AX189" s="3">
        <f t="shared" si="42"/>
        <v>1</v>
      </c>
      <c r="AY189" s="3">
        <f t="shared" si="43"/>
        <v>26</v>
      </c>
      <c r="AZ189" s="3">
        <f t="shared" si="44"/>
        <v>12</v>
      </c>
      <c r="BA189" s="3">
        <f t="shared" si="45"/>
        <v>1.4366666666666668</v>
      </c>
    </row>
    <row r="190" spans="1:53">
      <c r="A190" s="9" t="s">
        <v>290</v>
      </c>
      <c r="B190" s="1">
        <v>32</v>
      </c>
      <c r="C190" s="1">
        <v>59</v>
      </c>
      <c r="D190" s="1">
        <v>176</v>
      </c>
      <c r="E190" s="1">
        <v>0</v>
      </c>
      <c r="F190" s="1">
        <v>522633</v>
      </c>
      <c r="G190" s="1">
        <v>522633</v>
      </c>
      <c r="H190" s="1">
        <v>368873544.00143665</v>
      </c>
      <c r="I190" s="1">
        <v>0</v>
      </c>
      <c r="J190" s="1">
        <v>0</v>
      </c>
      <c r="K190" s="1">
        <v>1</v>
      </c>
      <c r="L190" s="1">
        <v>7</v>
      </c>
      <c r="M190" s="4" t="str">
        <f t="shared" si="33"/>
        <v>SIN</v>
      </c>
      <c r="N190" s="4" t="str">
        <f t="shared" si="34"/>
        <v>Norte</v>
      </c>
      <c r="O190" s="1"/>
      <c r="P190" s="1">
        <v>9</v>
      </c>
      <c r="Q190" s="1">
        <v>5</v>
      </c>
      <c r="R190" s="4" t="str">
        <f t="shared" si="35"/>
        <v>179</v>
      </c>
      <c r="S190" s="4">
        <f>IFERROR(VLOOKUP(R190, REgionOf!$A$2:$B$58, 2, FALSE), "")</f>
        <v>4.46</v>
      </c>
      <c r="T190" s="4">
        <f t="shared" si="32"/>
        <v>77.319005999999987</v>
      </c>
      <c r="U190" s="4">
        <f t="shared" si="36"/>
        <v>0.33333333333333331</v>
      </c>
      <c r="V190" s="4">
        <f t="shared" si="37"/>
        <v>7.082066666666667</v>
      </c>
      <c r="W190" s="4">
        <f t="shared" si="38"/>
        <v>7.0124666666666666</v>
      </c>
      <c r="X190" s="4">
        <f t="shared" si="39"/>
        <v>1.0099251808683583</v>
      </c>
      <c r="Y190" s="4">
        <f>(H190+T190*F190)*((FactorPrefPesos*X190)^AH190)</f>
        <v>417478668.10507405</v>
      </c>
      <c r="Z190" s="4">
        <f>(H190+BA190/1000+T190*F190)*((FactorPrefPesos*X190)^AH190)</f>
        <v>417478668.10653949</v>
      </c>
      <c r="AA190" s="11">
        <f>Y190-AJ190</f>
        <v>0</v>
      </c>
      <c r="AB190" s="4">
        <f t="shared" si="40"/>
        <v>1.4653801918029785E-3</v>
      </c>
      <c r="AC190" s="1">
        <v>1</v>
      </c>
      <c r="AD190" s="1">
        <v>1.0099251808683583</v>
      </c>
      <c r="AE190" s="1">
        <v>0.33333333333333331</v>
      </c>
      <c r="AF190" s="1">
        <v>7.082066666666667</v>
      </c>
      <c r="AG190" s="1">
        <v>7.0124666666666666</v>
      </c>
      <c r="AH190" s="1">
        <v>1</v>
      </c>
      <c r="AI190" s="1">
        <v>0</v>
      </c>
      <c r="AJ190" s="1">
        <v>417478668.10507411</v>
      </c>
      <c r="AK190" s="1">
        <v>1</v>
      </c>
      <c r="AL190" s="1">
        <v>1</v>
      </c>
      <c r="AM190" s="2" t="s">
        <v>290</v>
      </c>
      <c r="AN190" s="2">
        <v>1</v>
      </c>
      <c r="AO190" s="1">
        <v>0</v>
      </c>
      <c r="AP190" t="s">
        <v>31</v>
      </c>
      <c r="AQ190" t="s">
        <v>31</v>
      </c>
      <c r="AR190" t="s">
        <v>31</v>
      </c>
      <c r="AS190" t="s">
        <v>31</v>
      </c>
      <c r="AT190" s="1">
        <v>7</v>
      </c>
      <c r="AU190" t="s">
        <v>32</v>
      </c>
      <c r="AV190" t="s">
        <v>48</v>
      </c>
      <c r="AW190" s="10">
        <f t="shared" si="41"/>
        <v>5.9861111112695653E-2</v>
      </c>
      <c r="AX190" s="3">
        <f t="shared" si="42"/>
        <v>1</v>
      </c>
      <c r="AY190" s="3">
        <f t="shared" si="43"/>
        <v>26</v>
      </c>
      <c r="AZ190" s="3">
        <f t="shared" si="44"/>
        <v>12</v>
      </c>
      <c r="BA190" s="3">
        <f t="shared" si="45"/>
        <v>1.4366666666666668</v>
      </c>
    </row>
    <row r="191" spans="1:53">
      <c r="A191" s="9" t="s">
        <v>291</v>
      </c>
      <c r="B191" s="1">
        <v>33</v>
      </c>
      <c r="C191" s="1">
        <v>59</v>
      </c>
      <c r="D191" s="1">
        <v>100</v>
      </c>
      <c r="E191" s="1">
        <v>0</v>
      </c>
      <c r="F191" s="1">
        <v>301893</v>
      </c>
      <c r="G191" s="1">
        <v>301893</v>
      </c>
      <c r="H191" s="1">
        <v>235542309.00143668</v>
      </c>
      <c r="I191" s="1">
        <v>0</v>
      </c>
      <c r="J191" s="1">
        <v>0</v>
      </c>
      <c r="K191" s="1">
        <v>1</v>
      </c>
      <c r="L191" s="1">
        <v>7</v>
      </c>
      <c r="M191" s="4" t="str">
        <f t="shared" si="33"/>
        <v>SIN</v>
      </c>
      <c r="N191" s="4" t="str">
        <f t="shared" si="34"/>
        <v>Norte</v>
      </c>
      <c r="O191" s="1"/>
      <c r="P191" s="1">
        <v>9</v>
      </c>
      <c r="Q191" s="1">
        <v>5</v>
      </c>
      <c r="R191" s="4" t="str">
        <f t="shared" si="35"/>
        <v>179</v>
      </c>
      <c r="S191" s="4">
        <f>IFERROR(VLOOKUP(R191, REgionOf!$A$2:$B$58, 2, FALSE), "")</f>
        <v>4.46</v>
      </c>
      <c r="T191" s="4">
        <f t="shared" si="32"/>
        <v>77.319005999999987</v>
      </c>
      <c r="U191" s="4">
        <f t="shared" si="36"/>
        <v>0.33333333333333331</v>
      </c>
      <c r="V191" s="4">
        <f t="shared" si="37"/>
        <v>7.082066666666667</v>
      </c>
      <c r="W191" s="4">
        <f t="shared" si="38"/>
        <v>7.0124666666666666</v>
      </c>
      <c r="X191" s="4">
        <f t="shared" si="39"/>
        <v>1.0099251808683583</v>
      </c>
      <c r="Y191" s="4">
        <f>(H191+T191*F191)*((FactorPrefPesos*X191)^AH191)</f>
        <v>264068388.43173271</v>
      </c>
      <c r="Z191" s="4">
        <f>(H191+BA191/1000+T191*F191)*((FactorPrefPesos*X191)^AH191)</f>
        <v>264068388.43319815</v>
      </c>
      <c r="AA191" s="11">
        <f>Y191-AJ191</f>
        <v>0</v>
      </c>
      <c r="AB191" s="4">
        <f t="shared" si="40"/>
        <v>1.4654397964477539E-3</v>
      </c>
      <c r="AC191" s="1">
        <v>1</v>
      </c>
      <c r="AD191" s="1">
        <v>1.0099251808683583</v>
      </c>
      <c r="AE191" s="1">
        <v>0.33333333333333331</v>
      </c>
      <c r="AF191" s="1">
        <v>7.082066666666667</v>
      </c>
      <c r="AG191" s="1">
        <v>7.0124666666666666</v>
      </c>
      <c r="AH191" s="1">
        <v>1</v>
      </c>
      <c r="AI191" s="1">
        <v>0</v>
      </c>
      <c r="AJ191" s="1">
        <v>264068388.43173271</v>
      </c>
      <c r="AK191" s="1">
        <v>1</v>
      </c>
      <c r="AL191" s="1">
        <v>1</v>
      </c>
      <c r="AM191" s="2" t="s">
        <v>291</v>
      </c>
      <c r="AN191" s="2">
        <v>0</v>
      </c>
      <c r="AO191" s="1">
        <v>0</v>
      </c>
      <c r="AP191" t="s">
        <v>31</v>
      </c>
      <c r="AQ191" t="s">
        <v>31</v>
      </c>
      <c r="AR191" t="s">
        <v>31</v>
      </c>
      <c r="AS191" t="s">
        <v>31</v>
      </c>
      <c r="AT191" s="1">
        <v>7</v>
      </c>
      <c r="AU191" t="s">
        <v>32</v>
      </c>
      <c r="AV191" t="s">
        <v>48</v>
      </c>
      <c r="AW191" s="10">
        <f t="shared" si="41"/>
        <v>5.9861111112695653E-2</v>
      </c>
      <c r="AX191" s="3">
        <f t="shared" si="42"/>
        <v>1</v>
      </c>
      <c r="AY191" s="3">
        <f t="shared" si="43"/>
        <v>26</v>
      </c>
      <c r="AZ191" s="3">
        <f t="shared" si="44"/>
        <v>12</v>
      </c>
      <c r="BA191" s="3">
        <f t="shared" si="45"/>
        <v>1.4366666666666668</v>
      </c>
    </row>
    <row r="192" spans="1:53">
      <c r="A192" s="9" t="s">
        <v>292</v>
      </c>
      <c r="B192" s="1">
        <v>3</v>
      </c>
      <c r="C192" s="1">
        <v>164</v>
      </c>
      <c r="D192" s="1">
        <v>249</v>
      </c>
      <c r="E192" s="1">
        <v>0</v>
      </c>
      <c r="F192" s="1">
        <v>854000</v>
      </c>
      <c r="G192" s="1">
        <v>20000</v>
      </c>
      <c r="H192" s="1">
        <v>517606575.84255308</v>
      </c>
      <c r="I192" s="1">
        <v>0</v>
      </c>
      <c r="J192" s="1">
        <v>0</v>
      </c>
      <c r="K192" s="1">
        <v>1</v>
      </c>
      <c r="L192" s="1">
        <v>4</v>
      </c>
      <c r="M192" s="4" t="str">
        <f t="shared" si="33"/>
        <v>SIN</v>
      </c>
      <c r="N192" s="4" t="str">
        <f t="shared" si="34"/>
        <v>Noreste</v>
      </c>
      <c r="O192" s="1"/>
      <c r="P192" s="1">
        <v>5</v>
      </c>
      <c r="Q192" s="1">
        <v>198</v>
      </c>
      <c r="R192" s="4" t="str">
        <f t="shared" si="35"/>
        <v>145</v>
      </c>
      <c r="S192" s="4">
        <f>IFERROR(VLOOKUP(R192, REgionOf!$A$2:$B$58, 2, FALSE), "")</f>
        <v>5.59</v>
      </c>
      <c r="T192" s="4">
        <f t="shared" si="32"/>
        <v>96.908798999999988</v>
      </c>
      <c r="U192" s="4">
        <f t="shared" si="36"/>
        <v>1.1574074074074073E-2</v>
      </c>
      <c r="V192" s="4">
        <f t="shared" si="37"/>
        <v>6.8648148148148147</v>
      </c>
      <c r="W192" s="4">
        <f t="shared" si="38"/>
        <v>6.7993655092592586</v>
      </c>
      <c r="X192" s="4">
        <f t="shared" si="39"/>
        <v>1.0096257960344135</v>
      </c>
      <c r="Y192" s="4">
        <f>(H192+T192*F192)*((FactorPrefPesos*X192)^AH192)</f>
        <v>612207154.4691056</v>
      </c>
      <c r="Z192" s="4">
        <f>(H192+BA192/1000+T192*F192)*((FactorPrefPesos*X192)^AH192)</f>
        <v>612207154.47170901</v>
      </c>
      <c r="AA192" s="11">
        <f>Y192-AJ192</f>
        <v>0</v>
      </c>
      <c r="AB192" s="4">
        <f t="shared" si="40"/>
        <v>2.6034116744995117E-3</v>
      </c>
      <c r="AC192" s="1">
        <v>1</v>
      </c>
      <c r="AD192" s="1">
        <v>1.0096257960344135</v>
      </c>
      <c r="AE192" s="1">
        <v>1.1574074074074073E-2</v>
      </c>
      <c r="AF192" s="1">
        <v>6.8648148148148147</v>
      </c>
      <c r="AG192" s="1">
        <v>6.7993655092592595</v>
      </c>
      <c r="AH192" s="1">
        <v>1</v>
      </c>
      <c r="AI192" s="1">
        <v>0</v>
      </c>
      <c r="AJ192" s="1">
        <v>612207154.4691056</v>
      </c>
      <c r="AK192" s="1">
        <v>1</v>
      </c>
      <c r="AL192" s="1">
        <v>1</v>
      </c>
      <c r="AM192" s="2" t="s">
        <v>292</v>
      </c>
      <c r="AN192" s="2">
        <v>0</v>
      </c>
      <c r="AO192" s="1">
        <v>0</v>
      </c>
      <c r="AP192" t="s">
        <v>31</v>
      </c>
      <c r="AQ192" t="s">
        <v>31</v>
      </c>
      <c r="AR192" t="s">
        <v>31</v>
      </c>
      <c r="AS192" t="s">
        <v>31</v>
      </c>
      <c r="AT192" s="1">
        <v>4</v>
      </c>
      <c r="AU192" t="s">
        <v>32</v>
      </c>
      <c r="AV192" t="s">
        <v>83</v>
      </c>
      <c r="AW192" s="10">
        <f t="shared" si="41"/>
        <v>0.10637731481256196</v>
      </c>
      <c r="AX192" s="3">
        <f t="shared" si="42"/>
        <v>2</v>
      </c>
      <c r="AY192" s="3">
        <f t="shared" si="43"/>
        <v>33</v>
      </c>
      <c r="AZ192" s="3">
        <f t="shared" si="44"/>
        <v>11</v>
      </c>
      <c r="BA192" s="3">
        <f t="shared" si="45"/>
        <v>2.5530555555555554</v>
      </c>
    </row>
    <row r="193" spans="1:53">
      <c r="A193" s="9" t="s">
        <v>293</v>
      </c>
      <c r="B193" s="1">
        <v>3</v>
      </c>
      <c r="C193" s="1">
        <v>41</v>
      </c>
      <c r="D193" s="1">
        <v>40</v>
      </c>
      <c r="E193" s="1">
        <v>0</v>
      </c>
      <c r="F193" s="1">
        <v>104802</v>
      </c>
      <c r="G193" s="1">
        <v>104802</v>
      </c>
      <c r="H193" s="1">
        <v>104949000.00269306</v>
      </c>
      <c r="I193" s="1">
        <v>0</v>
      </c>
      <c r="J193" s="1">
        <v>0</v>
      </c>
      <c r="K193" s="1">
        <v>1</v>
      </c>
      <c r="L193" s="1">
        <v>3</v>
      </c>
      <c r="M193" s="4" t="str">
        <f t="shared" si="33"/>
        <v>SIN</v>
      </c>
      <c r="N193" s="4" t="str">
        <f t="shared" si="34"/>
        <v>Occidental</v>
      </c>
      <c r="O193" s="1"/>
      <c r="P193" s="1">
        <v>9</v>
      </c>
      <c r="Q193" s="1">
        <v>123</v>
      </c>
      <c r="R193" s="4" t="str">
        <f t="shared" si="35"/>
        <v>139</v>
      </c>
      <c r="S193" s="4">
        <f>IFERROR(VLOOKUP(R193, REgionOf!$A$2:$B$58, 2, FALSE), "")</f>
        <v>-0.47</v>
      </c>
      <c r="T193" s="4">
        <f t="shared" si="32"/>
        <v>-8.1479669999999995</v>
      </c>
      <c r="U193" s="4">
        <f t="shared" si="36"/>
        <v>0.33333333333333331</v>
      </c>
      <c r="V193" s="4">
        <f t="shared" si="37"/>
        <v>7.082066666666667</v>
      </c>
      <c r="W193" s="4">
        <f t="shared" si="38"/>
        <v>7.0124666666666666</v>
      </c>
      <c r="X193" s="4">
        <f t="shared" si="39"/>
        <v>1.0099251808683583</v>
      </c>
      <c r="Y193" s="4">
        <f>(H193+T193*F193)*((FactorPrefPesos*X193)^AH193)</f>
        <v>106179521.62185448</v>
      </c>
      <c r="Z193" s="4">
        <f>(H193+BA193/1000+T193*F193)*((FactorPrefPesos*X193)^AH193)</f>
        <v>106179521.62460147</v>
      </c>
      <c r="AA193" s="11">
        <f>Y193-AJ193</f>
        <v>0</v>
      </c>
      <c r="AB193" s="4">
        <f t="shared" si="40"/>
        <v>2.7469843626022339E-3</v>
      </c>
      <c r="AC193" s="1">
        <v>1</v>
      </c>
      <c r="AD193" s="1">
        <v>1.0099251808683583</v>
      </c>
      <c r="AE193" s="1">
        <v>0.33333333333333331</v>
      </c>
      <c r="AF193" s="1">
        <v>7.082066666666667</v>
      </c>
      <c r="AG193" s="1">
        <v>7.0124666666666666</v>
      </c>
      <c r="AH193" s="1">
        <v>1</v>
      </c>
      <c r="AI193" s="1">
        <v>0</v>
      </c>
      <c r="AJ193" s="1">
        <v>106179521.62185448</v>
      </c>
      <c r="AK193" s="1">
        <v>1</v>
      </c>
      <c r="AL193" s="1">
        <v>1</v>
      </c>
      <c r="AM193" s="2" t="s">
        <v>293</v>
      </c>
      <c r="AN193" s="2">
        <v>0</v>
      </c>
      <c r="AO193" s="1">
        <v>0</v>
      </c>
      <c r="AP193" t="s">
        <v>31</v>
      </c>
      <c r="AQ193" t="s">
        <v>31</v>
      </c>
      <c r="AR193" t="s">
        <v>31</v>
      </c>
      <c r="AS193" t="s">
        <v>31</v>
      </c>
      <c r="AT193" s="1">
        <v>3</v>
      </c>
      <c r="AU193" t="s">
        <v>32</v>
      </c>
      <c r="AV193" t="s">
        <v>84</v>
      </c>
      <c r="AW193" s="10">
        <f t="shared" si="41"/>
        <v>0.11221064814890269</v>
      </c>
      <c r="AX193" s="3">
        <f t="shared" si="42"/>
        <v>2</v>
      </c>
      <c r="AY193" s="3">
        <f t="shared" si="43"/>
        <v>41</v>
      </c>
      <c r="AZ193" s="3">
        <f t="shared" si="44"/>
        <v>35</v>
      </c>
      <c r="BA193" s="3">
        <f t="shared" si="45"/>
        <v>2.693055555555556</v>
      </c>
    </row>
    <row r="194" spans="1:53">
      <c r="A194" s="9" t="s">
        <v>294</v>
      </c>
      <c r="B194" s="1">
        <v>4</v>
      </c>
      <c r="C194" s="1">
        <v>164</v>
      </c>
      <c r="D194" s="1">
        <v>249</v>
      </c>
      <c r="E194" s="1">
        <v>0</v>
      </c>
      <c r="F194" s="1">
        <v>0</v>
      </c>
      <c r="G194" s="1">
        <v>784900</v>
      </c>
      <c r="H194" s="1">
        <v>298724306.10255307</v>
      </c>
      <c r="I194" s="1">
        <v>0</v>
      </c>
      <c r="J194" s="1">
        <v>0</v>
      </c>
      <c r="K194" s="1">
        <v>1</v>
      </c>
      <c r="L194" s="1">
        <v>4</v>
      </c>
      <c r="M194" s="4" t="str">
        <f t="shared" si="33"/>
        <v>SIN</v>
      </c>
      <c r="N194" s="4" t="str">
        <f t="shared" si="34"/>
        <v>Noreste</v>
      </c>
      <c r="O194" s="1"/>
      <c r="P194" s="1">
        <v>5</v>
      </c>
      <c r="Q194" s="1">
        <v>198</v>
      </c>
      <c r="R194" s="4" t="str">
        <f t="shared" si="35"/>
        <v>145</v>
      </c>
      <c r="S194" s="4">
        <f>IFERROR(VLOOKUP(R194, REgionOf!$A$2:$B$58, 2, FALSE), "")</f>
        <v>5.59</v>
      </c>
      <c r="T194" s="4">
        <f t="shared" ref="T194:T227" si="46">S194*TCUSD</f>
        <v>96.908798999999988</v>
      </c>
      <c r="U194" s="4">
        <f t="shared" si="36"/>
        <v>1</v>
      </c>
      <c r="V194" s="4">
        <f t="shared" si="37"/>
        <v>7.5322000000000005</v>
      </c>
      <c r="W194" s="4">
        <f t="shared" si="38"/>
        <v>7.4539999999999997</v>
      </c>
      <c r="X194" s="4">
        <f t="shared" si="39"/>
        <v>1.0104910115374297</v>
      </c>
      <c r="Y194" s="4">
        <f>(H194+T194*F194)*((FactorPrefPesos*X194)^AH194)</f>
        <v>304876808.5068295</v>
      </c>
      <c r="Z194" s="4">
        <f>(H194+BA194/1000+T194*F194)*((FactorPrefPesos*X194)^AH194)</f>
        <v>304876808.50943512</v>
      </c>
      <c r="AA194" s="11">
        <f>Y194-AJ194</f>
        <v>0</v>
      </c>
      <c r="AB194" s="4">
        <f t="shared" si="40"/>
        <v>2.6056766510009766E-3</v>
      </c>
      <c r="AC194" s="1">
        <v>1</v>
      </c>
      <c r="AD194" s="1">
        <v>1.0104910115374295</v>
      </c>
      <c r="AE194" s="1">
        <v>1</v>
      </c>
      <c r="AF194" s="1">
        <v>7.5321999999999996</v>
      </c>
      <c r="AG194" s="1">
        <v>7.4539999999999997</v>
      </c>
      <c r="AH194" s="1">
        <v>1</v>
      </c>
      <c r="AI194" s="1">
        <v>0</v>
      </c>
      <c r="AJ194" s="1">
        <v>304876808.50682944</v>
      </c>
      <c r="AK194" s="1">
        <v>1</v>
      </c>
      <c r="AL194" s="1">
        <v>1</v>
      </c>
      <c r="AM194" s="2" t="s">
        <v>294</v>
      </c>
      <c r="AN194" s="2">
        <v>0</v>
      </c>
      <c r="AO194" s="1">
        <v>0</v>
      </c>
      <c r="AP194" t="s">
        <v>31</v>
      </c>
      <c r="AQ194" t="s">
        <v>31</v>
      </c>
      <c r="AR194" t="s">
        <v>31</v>
      </c>
      <c r="AS194" t="s">
        <v>31</v>
      </c>
      <c r="AT194" s="1">
        <v>4</v>
      </c>
      <c r="AU194" t="s">
        <v>32</v>
      </c>
      <c r="AV194" t="s">
        <v>83</v>
      </c>
      <c r="AW194" s="10">
        <f t="shared" si="41"/>
        <v>0.10637731481256196</v>
      </c>
      <c r="AX194" s="3">
        <f t="shared" si="42"/>
        <v>2</v>
      </c>
      <c r="AY194" s="3">
        <f t="shared" si="43"/>
        <v>33</v>
      </c>
      <c r="AZ194" s="3">
        <f t="shared" si="44"/>
        <v>11</v>
      </c>
      <c r="BA194" s="3">
        <f t="shared" si="45"/>
        <v>2.5530555555555554</v>
      </c>
    </row>
    <row r="195" spans="1:53">
      <c r="A195" s="9" t="s">
        <v>295</v>
      </c>
      <c r="B195" s="1">
        <v>1</v>
      </c>
      <c r="C195" s="1">
        <v>49</v>
      </c>
      <c r="D195" s="1">
        <v>20</v>
      </c>
      <c r="E195" s="1">
        <v>0</v>
      </c>
      <c r="F195" s="1">
        <v>54028</v>
      </c>
      <c r="G195" s="1">
        <v>51764</v>
      </c>
      <c r="H195" s="1">
        <v>59950612.002898335</v>
      </c>
      <c r="I195" s="1">
        <v>0</v>
      </c>
      <c r="J195" s="1">
        <v>0</v>
      </c>
      <c r="K195" s="1">
        <v>1</v>
      </c>
      <c r="L195" s="1">
        <v>7</v>
      </c>
      <c r="M195" s="4" t="str">
        <f t="shared" ref="M195:M227" si="47">IF(K195=1,"SIN",IF(K195=2,"BC","BCS"))</f>
        <v>SIN</v>
      </c>
      <c r="N195" s="4" t="str">
        <f t="shared" ref="N195:N227" si="48">IF(L195=1,"Noroeste",IF(L195=2,"Peninsular",IF(L195=3,"Occidental",IF(L195=4,"Noreste",IF(L195=5,"Central",IF(L195=6, "Oriental",IF(L195=7,"Norte")))))))</f>
        <v>Norte</v>
      </c>
      <c r="O195" s="1"/>
      <c r="P195" s="1">
        <v>2</v>
      </c>
      <c r="Q195" s="1">
        <v>13</v>
      </c>
      <c r="R195" s="4" t="str">
        <f t="shared" ref="R195:R227" si="49">K195&amp;L195&amp;P195</f>
        <v>172</v>
      </c>
      <c r="S195" s="4">
        <f>IFERROR(VLOOKUP(R195, REgionOf!$A$2:$B$58, 2, FALSE), "")</f>
        <v>6.73</v>
      </c>
      <c r="T195" s="4">
        <f t="shared" si="46"/>
        <v>116.671953</v>
      </c>
      <c r="U195" s="4">
        <f t="shared" ref="U195:U227" si="50">20*G195/(70000*E195+40*F195+20*G195)</f>
        <v>0.32388937554749092</v>
      </c>
      <c r="V195" s="4">
        <f t="shared" ref="V195:V227" si="51">6.857+U195*0.6752</f>
        <v>7.0756901063696658</v>
      </c>
      <c r="W195" s="4">
        <f t="shared" ref="W195:W227" si="52">6.7917+U195*0.6623</f>
        <v>7.006211933425103</v>
      </c>
      <c r="X195" s="4">
        <f t="shared" ref="X195:X227" si="53">V195/W195</f>
        <v>1.0099166530508588</v>
      </c>
      <c r="Y195" s="4">
        <f>(H195+T195*F195)*((FactorPrefPesos*X195)^AH195)</f>
        <v>67580295.678316727</v>
      </c>
      <c r="Z195" s="4">
        <f>(H195+BA195/1000+T195*F195)*((FactorPrefPesos*X195)^AH195)</f>
        <v>67580295.681273073</v>
      </c>
      <c r="AA195" s="11">
        <f>Y195-AJ195</f>
        <v>0</v>
      </c>
      <c r="AB195" s="4">
        <f t="shared" ref="AB195:AB227" si="54">Z195-AJ195</f>
        <v>2.9563456773757935E-3</v>
      </c>
      <c r="AC195" s="1">
        <v>1</v>
      </c>
      <c r="AD195" s="1">
        <v>1.0099166530508588</v>
      </c>
      <c r="AE195" s="1">
        <v>0.32388937554749092</v>
      </c>
      <c r="AF195" s="1">
        <v>7.0756901063696658</v>
      </c>
      <c r="AG195" s="1">
        <v>7.006211933425103</v>
      </c>
      <c r="AH195" s="1">
        <v>1</v>
      </c>
      <c r="AI195" s="1">
        <v>0</v>
      </c>
      <c r="AJ195" s="1">
        <v>67580295.678316727</v>
      </c>
      <c r="AK195" s="1">
        <v>1</v>
      </c>
      <c r="AL195" s="1">
        <v>1</v>
      </c>
      <c r="AM195" s="2" t="s">
        <v>295</v>
      </c>
      <c r="AN195" s="2">
        <v>0</v>
      </c>
      <c r="AO195" s="1">
        <v>0</v>
      </c>
      <c r="AP195" t="s">
        <v>31</v>
      </c>
      <c r="AQ195" t="s">
        <v>31</v>
      </c>
      <c r="AR195" t="s">
        <v>31</v>
      </c>
      <c r="AS195" t="s">
        <v>31</v>
      </c>
      <c r="AT195" s="1">
        <v>7</v>
      </c>
      <c r="AU195" t="s">
        <v>32</v>
      </c>
      <c r="AV195" t="s">
        <v>85</v>
      </c>
      <c r="AW195" s="10">
        <f t="shared" ref="AW195:AW227" si="55">AV195-AU195</f>
        <v>0.12076388888817746</v>
      </c>
      <c r="AX195" s="3">
        <f t="shared" ref="AX195:AX227" si="56">HOUR(AW195)</f>
        <v>2</v>
      </c>
      <c r="AY195" s="3">
        <f t="shared" ref="AY195:AY227" si="57">MINUTE(AW195)</f>
        <v>53</v>
      </c>
      <c r="AZ195" s="3">
        <f t="shared" ref="AZ195:AZ227" si="58">SECOND(AW195)</f>
        <v>54</v>
      </c>
      <c r="BA195" s="3">
        <f t="shared" ref="BA195:BA227" si="59">AX195+AY195/60+AZ195/3600</f>
        <v>2.8983333333333334</v>
      </c>
    </row>
    <row r="196" spans="1:53">
      <c r="A196" s="9" t="s">
        <v>296</v>
      </c>
      <c r="B196" s="1">
        <v>1</v>
      </c>
      <c r="C196" s="1">
        <v>332</v>
      </c>
      <c r="D196" s="1">
        <v>250</v>
      </c>
      <c r="E196" s="1">
        <v>0</v>
      </c>
      <c r="F196" s="1">
        <v>461890</v>
      </c>
      <c r="G196" s="1">
        <v>461890</v>
      </c>
      <c r="H196" s="1">
        <v>428394447.00478029</v>
      </c>
      <c r="I196" s="1">
        <v>0</v>
      </c>
      <c r="J196" s="1">
        <v>0</v>
      </c>
      <c r="K196" s="1">
        <v>1</v>
      </c>
      <c r="L196" s="1">
        <v>3</v>
      </c>
      <c r="M196" s="4" t="str">
        <f t="shared" si="47"/>
        <v>SIN</v>
      </c>
      <c r="N196" s="4" t="str">
        <f t="shared" si="48"/>
        <v>Occidental</v>
      </c>
      <c r="O196" s="1"/>
      <c r="P196" s="1">
        <v>3</v>
      </c>
      <c r="Q196" s="1">
        <v>171</v>
      </c>
      <c r="R196" s="4" t="str">
        <f t="shared" si="49"/>
        <v>133</v>
      </c>
      <c r="S196" s="4">
        <f>IFERROR(VLOOKUP(R196, REgionOf!$A$2:$B$58, 2, FALSE), "")</f>
        <v>2.7</v>
      </c>
      <c r="T196" s="4">
        <f t="shared" si="46"/>
        <v>46.807469999999995</v>
      </c>
      <c r="U196" s="4">
        <f t="shared" si="50"/>
        <v>0.33333333333333331</v>
      </c>
      <c r="V196" s="4">
        <f t="shared" si="51"/>
        <v>7.082066666666667</v>
      </c>
      <c r="W196" s="4">
        <f t="shared" si="52"/>
        <v>7.0124666666666666</v>
      </c>
      <c r="X196" s="4">
        <f t="shared" si="53"/>
        <v>1.0099251808683583</v>
      </c>
      <c r="Y196" s="4">
        <f>(H196+T196*F196)*((FactorPrefPesos*X196)^AH196)</f>
        <v>459025631.36480308</v>
      </c>
      <c r="Z196" s="4">
        <f>(H196+BA196/1000+T196*F196)*((FactorPrefPesos*X196)^AH196)</f>
        <v>459025631.36967909</v>
      </c>
      <c r="AA196" s="11">
        <f>Y196-AJ196</f>
        <v>0</v>
      </c>
      <c r="AB196" s="4">
        <f t="shared" si="54"/>
        <v>4.8760175704956055E-3</v>
      </c>
      <c r="AC196" s="1">
        <v>1</v>
      </c>
      <c r="AD196" s="1">
        <v>1.0099251808683583</v>
      </c>
      <c r="AE196" s="1">
        <v>0.33333333333333331</v>
      </c>
      <c r="AF196" s="1">
        <v>7.082066666666667</v>
      </c>
      <c r="AG196" s="1">
        <v>7.0124666666666666</v>
      </c>
      <c r="AH196" s="1">
        <v>1</v>
      </c>
      <c r="AI196" s="1">
        <v>0</v>
      </c>
      <c r="AJ196" s="1">
        <v>459025631.36480308</v>
      </c>
      <c r="AK196" s="1">
        <v>1</v>
      </c>
      <c r="AL196" s="1">
        <v>1</v>
      </c>
      <c r="AM196" s="2" t="s">
        <v>296</v>
      </c>
      <c r="AN196" s="2">
        <v>0</v>
      </c>
      <c r="AO196" s="1">
        <v>0</v>
      </c>
      <c r="AP196" t="s">
        <v>31</v>
      </c>
      <c r="AQ196" t="s">
        <v>31</v>
      </c>
      <c r="AR196" t="s">
        <v>31</v>
      </c>
      <c r="AS196" t="s">
        <v>31</v>
      </c>
      <c r="AT196" s="1">
        <v>3</v>
      </c>
      <c r="AU196" t="s">
        <v>32</v>
      </c>
      <c r="AV196" t="s">
        <v>45</v>
      </c>
      <c r="AW196" s="10">
        <f t="shared" si="55"/>
        <v>0.19917824074218515</v>
      </c>
      <c r="AX196" s="3">
        <f t="shared" si="56"/>
        <v>4</v>
      </c>
      <c r="AY196" s="3">
        <f t="shared" si="57"/>
        <v>46</v>
      </c>
      <c r="AZ196" s="3">
        <f t="shared" si="58"/>
        <v>49</v>
      </c>
      <c r="BA196" s="3">
        <f t="shared" si="59"/>
        <v>4.7802777777777781</v>
      </c>
    </row>
    <row r="197" spans="1:53">
      <c r="A197" s="9" t="s">
        <v>297</v>
      </c>
      <c r="B197" s="1">
        <v>3</v>
      </c>
      <c r="C197" s="1">
        <v>332</v>
      </c>
      <c r="D197" s="1">
        <v>100</v>
      </c>
      <c r="E197" s="1">
        <v>0</v>
      </c>
      <c r="F197" s="1">
        <v>238586</v>
      </c>
      <c r="G197" s="1">
        <v>238586</v>
      </c>
      <c r="H197" s="1">
        <v>227074652.00478029</v>
      </c>
      <c r="I197" s="1">
        <v>0</v>
      </c>
      <c r="J197" s="1">
        <v>0</v>
      </c>
      <c r="K197" s="1">
        <v>1</v>
      </c>
      <c r="L197" s="1">
        <v>3</v>
      </c>
      <c r="M197" s="4" t="str">
        <f t="shared" si="47"/>
        <v>SIN</v>
      </c>
      <c r="N197" s="4" t="str">
        <f t="shared" si="48"/>
        <v>Occidental</v>
      </c>
      <c r="O197" s="1"/>
      <c r="P197" s="1">
        <v>3</v>
      </c>
      <c r="Q197" s="1">
        <v>6</v>
      </c>
      <c r="R197" s="4" t="str">
        <f t="shared" si="49"/>
        <v>133</v>
      </c>
      <c r="S197" s="4">
        <f>IFERROR(VLOOKUP(R197, REgionOf!$A$2:$B$58, 2, FALSE), "")</f>
        <v>2.7</v>
      </c>
      <c r="T197" s="4">
        <f t="shared" si="46"/>
        <v>46.807469999999995</v>
      </c>
      <c r="U197" s="4">
        <f t="shared" si="50"/>
        <v>0.33333333333333331</v>
      </c>
      <c r="V197" s="4">
        <f t="shared" si="51"/>
        <v>7.082066666666667</v>
      </c>
      <c r="W197" s="4">
        <f t="shared" si="52"/>
        <v>7.0124666666666666</v>
      </c>
      <c r="X197" s="4">
        <f t="shared" si="53"/>
        <v>1.0099251808683583</v>
      </c>
      <c r="Y197" s="4">
        <f>(H197+T197*F197)*((FactorPrefPesos*X197)^AH197)</f>
        <v>243012925.11921719</v>
      </c>
      <c r="Z197" s="4">
        <f>(H197+BA197/1000+T197*F197)*((FactorPrefPesos*X197)^AH197)</f>
        <v>243012925.1240932</v>
      </c>
      <c r="AA197" s="11">
        <f>Y197-AJ197</f>
        <v>0</v>
      </c>
      <c r="AB197" s="4">
        <f t="shared" si="54"/>
        <v>4.8760175704956055E-3</v>
      </c>
      <c r="AC197" s="1">
        <v>1</v>
      </c>
      <c r="AD197" s="1">
        <v>1.0099251808683583</v>
      </c>
      <c r="AE197" s="1">
        <v>0.33333333333333331</v>
      </c>
      <c r="AF197" s="1">
        <v>7.082066666666667</v>
      </c>
      <c r="AG197" s="1">
        <v>7.0124666666666666</v>
      </c>
      <c r="AH197" s="1">
        <v>1</v>
      </c>
      <c r="AI197" s="1">
        <v>0</v>
      </c>
      <c r="AJ197" s="1">
        <v>243012925.11921719</v>
      </c>
      <c r="AK197" s="1">
        <v>1</v>
      </c>
      <c r="AL197" s="1">
        <v>1</v>
      </c>
      <c r="AM197" s="2" t="s">
        <v>297</v>
      </c>
      <c r="AN197" s="2">
        <v>0</v>
      </c>
      <c r="AO197" s="1">
        <v>0</v>
      </c>
      <c r="AP197" t="s">
        <v>31</v>
      </c>
      <c r="AQ197" t="s">
        <v>31</v>
      </c>
      <c r="AR197" t="s">
        <v>31</v>
      </c>
      <c r="AS197" t="s">
        <v>31</v>
      </c>
      <c r="AT197" s="1">
        <v>3</v>
      </c>
      <c r="AU197" t="s">
        <v>32</v>
      </c>
      <c r="AV197" t="s">
        <v>45</v>
      </c>
      <c r="AW197" s="10">
        <f t="shared" si="55"/>
        <v>0.19917824074218515</v>
      </c>
      <c r="AX197" s="3">
        <f t="shared" si="56"/>
        <v>4</v>
      </c>
      <c r="AY197" s="3">
        <f t="shared" si="57"/>
        <v>46</v>
      </c>
      <c r="AZ197" s="3">
        <f t="shared" si="58"/>
        <v>49</v>
      </c>
      <c r="BA197" s="3">
        <f t="shared" si="59"/>
        <v>4.7802777777777781</v>
      </c>
    </row>
    <row r="198" spans="1:53">
      <c r="A198" s="9" t="s">
        <v>298</v>
      </c>
      <c r="B198" s="1">
        <v>4</v>
      </c>
      <c r="C198" s="1">
        <v>332</v>
      </c>
      <c r="D198" s="1">
        <v>50</v>
      </c>
      <c r="E198" s="1">
        <v>0</v>
      </c>
      <c r="F198" s="1">
        <v>119293</v>
      </c>
      <c r="G198" s="1">
        <v>119293</v>
      </c>
      <c r="H198" s="1">
        <v>133597708.00478028</v>
      </c>
      <c r="I198" s="1">
        <v>0</v>
      </c>
      <c r="J198" s="1">
        <v>0</v>
      </c>
      <c r="K198" s="1">
        <v>1</v>
      </c>
      <c r="L198" s="1">
        <v>3</v>
      </c>
      <c r="M198" s="4" t="str">
        <f t="shared" si="47"/>
        <v>SIN</v>
      </c>
      <c r="N198" s="4" t="str">
        <f t="shared" si="48"/>
        <v>Occidental</v>
      </c>
      <c r="O198" s="1"/>
      <c r="P198" s="1">
        <v>3</v>
      </c>
      <c r="Q198" s="1">
        <v>6</v>
      </c>
      <c r="R198" s="4" t="str">
        <f t="shared" si="49"/>
        <v>133</v>
      </c>
      <c r="S198" s="4">
        <f>IFERROR(VLOOKUP(R198, REgionOf!$A$2:$B$58, 2, FALSE), "")</f>
        <v>2.7</v>
      </c>
      <c r="T198" s="4">
        <f t="shared" si="46"/>
        <v>46.807469999999995</v>
      </c>
      <c r="U198" s="4">
        <f t="shared" si="50"/>
        <v>0.33333333333333331</v>
      </c>
      <c r="V198" s="4">
        <f t="shared" si="51"/>
        <v>7.082066666666667</v>
      </c>
      <c r="W198" s="4">
        <f t="shared" si="52"/>
        <v>7.0124666666666666</v>
      </c>
      <c r="X198" s="4">
        <f t="shared" si="53"/>
        <v>1.0099251808683583</v>
      </c>
      <c r="Y198" s="4">
        <f>(H198+T198*F198)*((FactorPrefPesos*X198)^AH198)</f>
        <v>141968542.33088133</v>
      </c>
      <c r="Z198" s="4">
        <f>(H198+BA198/1000+T198*F198)*((FactorPrefPesos*X198)^AH198)</f>
        <v>141968542.33575732</v>
      </c>
      <c r="AA198" s="11">
        <f>Y198-AJ198</f>
        <v>0</v>
      </c>
      <c r="AB198" s="4">
        <f t="shared" si="54"/>
        <v>4.8759877681732178E-3</v>
      </c>
      <c r="AC198" s="1">
        <v>1</v>
      </c>
      <c r="AD198" s="1">
        <v>1.0099251808683583</v>
      </c>
      <c r="AE198" s="1">
        <v>0.33333333333333331</v>
      </c>
      <c r="AF198" s="1">
        <v>7.082066666666667</v>
      </c>
      <c r="AG198" s="1">
        <v>7.0124666666666666</v>
      </c>
      <c r="AH198" s="1">
        <v>1</v>
      </c>
      <c r="AI198" s="1">
        <v>0</v>
      </c>
      <c r="AJ198" s="1">
        <v>141968542.33088133</v>
      </c>
      <c r="AK198" s="1">
        <v>1</v>
      </c>
      <c r="AL198" s="1">
        <v>1</v>
      </c>
      <c r="AM198" s="2" t="s">
        <v>298</v>
      </c>
      <c r="AN198" s="2">
        <v>0</v>
      </c>
      <c r="AO198" s="1">
        <v>0</v>
      </c>
      <c r="AP198" t="s">
        <v>31</v>
      </c>
      <c r="AQ198" t="s">
        <v>31</v>
      </c>
      <c r="AR198" t="s">
        <v>31</v>
      </c>
      <c r="AS198" t="s">
        <v>31</v>
      </c>
      <c r="AT198" s="1">
        <v>3</v>
      </c>
      <c r="AU198" t="s">
        <v>32</v>
      </c>
      <c r="AV198" t="s">
        <v>45</v>
      </c>
      <c r="AW198" s="10">
        <f t="shared" si="55"/>
        <v>0.19917824074218515</v>
      </c>
      <c r="AX198" s="3">
        <f t="shared" si="56"/>
        <v>4</v>
      </c>
      <c r="AY198" s="3">
        <f t="shared" si="57"/>
        <v>46</v>
      </c>
      <c r="AZ198" s="3">
        <f t="shared" si="58"/>
        <v>49</v>
      </c>
      <c r="BA198" s="3">
        <f t="shared" si="59"/>
        <v>4.7802777777777781</v>
      </c>
    </row>
    <row r="199" spans="1:53">
      <c r="A199" s="9" t="s">
        <v>299</v>
      </c>
      <c r="B199" s="1">
        <v>1</v>
      </c>
      <c r="C199" s="1">
        <v>208</v>
      </c>
      <c r="D199" s="1">
        <v>90</v>
      </c>
      <c r="E199" s="1">
        <v>0</v>
      </c>
      <c r="F199" s="1">
        <v>276422</v>
      </c>
      <c r="G199" s="1">
        <v>276422</v>
      </c>
      <c r="H199" s="1">
        <v>265060916.93370777</v>
      </c>
      <c r="I199" s="1">
        <v>0</v>
      </c>
      <c r="J199" s="1">
        <v>0</v>
      </c>
      <c r="K199" s="1">
        <v>1</v>
      </c>
      <c r="L199" s="1">
        <v>1</v>
      </c>
      <c r="M199" s="4" t="str">
        <f t="shared" si="47"/>
        <v>SIN</v>
      </c>
      <c r="N199" s="4" t="str">
        <f t="shared" si="48"/>
        <v>Noroeste</v>
      </c>
      <c r="O199" s="1"/>
      <c r="P199" s="1">
        <v>3</v>
      </c>
      <c r="Q199" s="1">
        <v>3</v>
      </c>
      <c r="R199" s="4" t="str">
        <f t="shared" si="49"/>
        <v>113</v>
      </c>
      <c r="S199" s="4">
        <f>IFERROR(VLOOKUP(R199, REgionOf!$A$2:$B$58, 2, FALSE), "")</f>
        <v>8.6199999999999992</v>
      </c>
      <c r="T199" s="4">
        <f t="shared" si="46"/>
        <v>149.43718199999998</v>
      </c>
      <c r="U199" s="4">
        <f t="shared" si="50"/>
        <v>0.33333333333333331</v>
      </c>
      <c r="V199" s="4">
        <f t="shared" si="51"/>
        <v>7.082066666666667</v>
      </c>
      <c r="W199" s="4">
        <f t="shared" si="52"/>
        <v>7.0124666666666666</v>
      </c>
      <c r="X199" s="4">
        <f t="shared" si="53"/>
        <v>1.0099251808683583</v>
      </c>
      <c r="Y199" s="4">
        <f>(H199+T199*F199)*((FactorPrefPesos*X199)^AH199)</f>
        <v>312503499.89571935</v>
      </c>
      <c r="Z199" s="4">
        <f>(H199+BA199/1000+T199*F199)*((FactorPrefPesos*X199)^AH199)</f>
        <v>312503499.89950138</v>
      </c>
      <c r="AA199" s="11">
        <f>Y199-AJ199</f>
        <v>0</v>
      </c>
      <c r="AB199" s="4">
        <f t="shared" si="54"/>
        <v>3.7820339202880859E-3</v>
      </c>
      <c r="AC199" s="1">
        <v>0</v>
      </c>
      <c r="AD199" s="1">
        <v>1.0099251808683583</v>
      </c>
      <c r="AE199" s="1">
        <v>0.33333333333333331</v>
      </c>
      <c r="AF199" s="1">
        <v>7.082066666666667</v>
      </c>
      <c r="AG199" s="1">
        <v>7.0124666666666666</v>
      </c>
      <c r="AH199" s="1">
        <v>1</v>
      </c>
      <c r="AI199" s="1">
        <v>0</v>
      </c>
      <c r="AJ199" s="1">
        <v>312503499.89571935</v>
      </c>
      <c r="AK199" s="1">
        <v>1</v>
      </c>
      <c r="AL199" s="1">
        <v>1</v>
      </c>
      <c r="AM199" s="2" t="s">
        <v>299</v>
      </c>
      <c r="AN199" s="2">
        <v>0</v>
      </c>
      <c r="AO199" s="1">
        <v>0</v>
      </c>
      <c r="AP199" s="1">
        <v>18</v>
      </c>
      <c r="AQ199" s="1">
        <v>3</v>
      </c>
      <c r="AR199" s="1">
        <v>1</v>
      </c>
      <c r="AS199" s="1">
        <v>1</v>
      </c>
      <c r="AT199" s="1">
        <v>1</v>
      </c>
      <c r="AU199" t="s">
        <v>32</v>
      </c>
      <c r="AV199" t="s">
        <v>86</v>
      </c>
      <c r="AW199" s="10">
        <f t="shared" si="55"/>
        <v>0.15449074074422242</v>
      </c>
      <c r="AX199" s="3">
        <f t="shared" si="56"/>
        <v>3</v>
      </c>
      <c r="AY199" s="3">
        <f t="shared" si="57"/>
        <v>42</v>
      </c>
      <c r="AZ199" s="3">
        <f t="shared" si="58"/>
        <v>28</v>
      </c>
      <c r="BA199" s="3">
        <f t="shared" si="59"/>
        <v>3.7077777777777778</v>
      </c>
    </row>
    <row r="200" spans="1:53">
      <c r="A200" s="9" t="s">
        <v>300</v>
      </c>
      <c r="B200" s="1">
        <v>1</v>
      </c>
      <c r="C200" s="1">
        <v>443</v>
      </c>
      <c r="D200" s="1">
        <v>150</v>
      </c>
      <c r="E200" s="1">
        <v>0</v>
      </c>
      <c r="F200" s="1">
        <v>247170</v>
      </c>
      <c r="G200" s="1">
        <v>247170</v>
      </c>
      <c r="H200" s="1">
        <v>298019174.0045886</v>
      </c>
      <c r="I200" s="1">
        <v>0</v>
      </c>
      <c r="J200" s="1">
        <v>0</v>
      </c>
      <c r="K200" s="1">
        <v>1</v>
      </c>
      <c r="L200" s="1">
        <v>2</v>
      </c>
      <c r="M200" s="4" t="str">
        <f t="shared" si="47"/>
        <v>SIN</v>
      </c>
      <c r="N200" s="4" t="str">
        <f t="shared" si="48"/>
        <v>Peninsular</v>
      </c>
      <c r="O200" s="1"/>
      <c r="P200" s="1">
        <v>2</v>
      </c>
      <c r="Q200" s="1">
        <v>52</v>
      </c>
      <c r="R200" s="4" t="str">
        <f t="shared" si="49"/>
        <v>122</v>
      </c>
      <c r="S200" s="4">
        <f>IFERROR(VLOOKUP(R200, REgionOf!$A$2:$B$58, 2, FALSE), "")</f>
        <v>-21.98</v>
      </c>
      <c r="T200" s="4">
        <f t="shared" si="46"/>
        <v>-381.04747799999996</v>
      </c>
      <c r="U200" s="4">
        <f t="shared" si="50"/>
        <v>0.33333333333333331</v>
      </c>
      <c r="V200" s="4">
        <f t="shared" si="51"/>
        <v>7.082066666666667</v>
      </c>
      <c r="W200" s="4">
        <f t="shared" si="52"/>
        <v>7.0124666666666666</v>
      </c>
      <c r="X200" s="4">
        <f t="shared" si="53"/>
        <v>1.0099251808683583</v>
      </c>
      <c r="Y200" s="4">
        <f>(H200+T200*F200)*((FactorPrefPesos*X200)^AH200)</f>
        <v>207917362.49574223</v>
      </c>
      <c r="Z200" s="4">
        <f>(H200+BA200/1000+T200*F200)*((FactorPrefPesos*X200)^AH200)</f>
        <v>207917362.50042272</v>
      </c>
      <c r="AA200" s="11">
        <f>Y200-AJ200</f>
        <v>0</v>
      </c>
      <c r="AB200" s="4">
        <f t="shared" si="54"/>
        <v>4.6804845333099365E-3</v>
      </c>
      <c r="AC200" s="1">
        <v>1</v>
      </c>
      <c r="AD200" s="1">
        <v>1.0099251808683583</v>
      </c>
      <c r="AE200" s="1">
        <v>0.33333333333333331</v>
      </c>
      <c r="AF200" s="1">
        <v>7.082066666666667</v>
      </c>
      <c r="AG200" s="1">
        <v>7.0124666666666666</v>
      </c>
      <c r="AH200" s="1">
        <v>1</v>
      </c>
      <c r="AI200" s="1">
        <v>0</v>
      </c>
      <c r="AJ200" s="1">
        <v>207917362.49574223</v>
      </c>
      <c r="AK200" s="1">
        <v>1</v>
      </c>
      <c r="AL200" s="1">
        <v>1</v>
      </c>
      <c r="AM200" s="2" t="s">
        <v>300</v>
      </c>
      <c r="AN200" s="2">
        <v>1</v>
      </c>
      <c r="AO200" s="1">
        <v>0</v>
      </c>
      <c r="AP200" t="s">
        <v>31</v>
      </c>
      <c r="AQ200" t="s">
        <v>31</v>
      </c>
      <c r="AR200" t="s">
        <v>31</v>
      </c>
      <c r="AS200" t="s">
        <v>31</v>
      </c>
      <c r="AT200" s="1">
        <v>2</v>
      </c>
      <c r="AU200" t="s">
        <v>32</v>
      </c>
      <c r="AV200" t="s">
        <v>87</v>
      </c>
      <c r="AW200" s="10">
        <f t="shared" si="55"/>
        <v>0.19119212962687016</v>
      </c>
      <c r="AX200" s="3">
        <f t="shared" si="56"/>
        <v>4</v>
      </c>
      <c r="AY200" s="3">
        <f t="shared" si="57"/>
        <v>35</v>
      </c>
      <c r="AZ200" s="3">
        <f t="shared" si="58"/>
        <v>19</v>
      </c>
      <c r="BA200" s="3">
        <f t="shared" si="59"/>
        <v>4.5886111111111108</v>
      </c>
    </row>
    <row r="201" spans="1:53">
      <c r="A201" s="9" t="s">
        <v>301</v>
      </c>
      <c r="B201" s="1">
        <v>2</v>
      </c>
      <c r="C201" s="1">
        <v>149</v>
      </c>
      <c r="D201" s="1">
        <v>171</v>
      </c>
      <c r="E201" s="1">
        <v>0</v>
      </c>
      <c r="F201" s="1">
        <v>556304</v>
      </c>
      <c r="G201" s="1">
        <v>556304</v>
      </c>
      <c r="H201" s="1">
        <v>590093209.51212025</v>
      </c>
      <c r="I201" s="1">
        <v>0</v>
      </c>
      <c r="J201" s="1">
        <v>0</v>
      </c>
      <c r="K201" s="1">
        <v>1</v>
      </c>
      <c r="L201" s="1">
        <v>4</v>
      </c>
      <c r="M201" s="4" t="str">
        <f t="shared" si="47"/>
        <v>SIN</v>
      </c>
      <c r="N201" s="4" t="str">
        <f t="shared" si="48"/>
        <v>Noreste</v>
      </c>
      <c r="O201" s="1"/>
      <c r="P201" s="1">
        <v>4</v>
      </c>
      <c r="Q201" s="1">
        <v>16</v>
      </c>
      <c r="R201" s="4" t="str">
        <f t="shared" si="49"/>
        <v>144</v>
      </c>
      <c r="S201" s="4">
        <f>IFERROR(VLOOKUP(R201, REgionOf!$A$2:$B$58, 2, FALSE), "")</f>
        <v>6.58</v>
      </c>
      <c r="T201" s="4">
        <f t="shared" si="46"/>
        <v>114.07153799999999</v>
      </c>
      <c r="U201" s="4">
        <f t="shared" si="50"/>
        <v>0.33333333333333331</v>
      </c>
      <c r="V201" s="4">
        <f t="shared" si="51"/>
        <v>7.082066666666667</v>
      </c>
      <c r="W201" s="4">
        <f t="shared" si="52"/>
        <v>7.0124666666666666</v>
      </c>
      <c r="X201" s="4">
        <f t="shared" si="53"/>
        <v>1.0099251808683583</v>
      </c>
      <c r="Y201" s="4">
        <f>(H201+T201*F201)*((FactorPrefPesos*X201)^AH201)</f>
        <v>666638663.65212286</v>
      </c>
      <c r="Z201" s="4">
        <f>(H201+BA201/1000+T201*F201)*((FactorPrefPesos*X201)^AH201)</f>
        <v>666638663.65428555</v>
      </c>
      <c r="AA201" s="11">
        <f>Y201-AJ201</f>
        <v>0</v>
      </c>
      <c r="AB201" s="4">
        <f t="shared" si="54"/>
        <v>2.1625757217407227E-3</v>
      </c>
      <c r="AC201" s="1">
        <v>0</v>
      </c>
      <c r="AD201" s="1">
        <v>1.0099251808683583</v>
      </c>
      <c r="AE201" s="1">
        <v>0.33333333333333331</v>
      </c>
      <c r="AF201" s="1">
        <v>7.082066666666667</v>
      </c>
      <c r="AG201" s="1">
        <v>7.0124666666666666</v>
      </c>
      <c r="AH201" s="1">
        <v>1</v>
      </c>
      <c r="AI201" s="1">
        <v>0</v>
      </c>
      <c r="AJ201" s="1">
        <v>666638663.65212297</v>
      </c>
      <c r="AK201" s="1">
        <v>1</v>
      </c>
      <c r="AL201" s="1">
        <v>1</v>
      </c>
      <c r="AM201" s="2" t="s">
        <v>301</v>
      </c>
      <c r="AN201" s="2">
        <v>0</v>
      </c>
      <c r="AO201" s="1">
        <v>0</v>
      </c>
      <c r="AP201" t="s">
        <v>31</v>
      </c>
      <c r="AQ201" t="s">
        <v>31</v>
      </c>
      <c r="AR201" t="s">
        <v>31</v>
      </c>
      <c r="AS201" t="s">
        <v>31</v>
      </c>
      <c r="AT201" s="1">
        <v>4</v>
      </c>
      <c r="AU201" t="s">
        <v>32</v>
      </c>
      <c r="AV201" t="s">
        <v>88</v>
      </c>
      <c r="AW201" s="10">
        <f t="shared" si="55"/>
        <v>8.834490740991896E-2</v>
      </c>
      <c r="AX201" s="3">
        <f t="shared" si="56"/>
        <v>2</v>
      </c>
      <c r="AY201" s="3">
        <f t="shared" si="57"/>
        <v>7</v>
      </c>
      <c r="AZ201" s="3">
        <f t="shared" si="58"/>
        <v>13</v>
      </c>
      <c r="BA201" s="3">
        <f t="shared" si="59"/>
        <v>2.1202777777777779</v>
      </c>
    </row>
    <row r="202" spans="1:53">
      <c r="A202" s="9" t="s">
        <v>302</v>
      </c>
      <c r="B202" s="1">
        <v>2</v>
      </c>
      <c r="C202" s="1">
        <v>443</v>
      </c>
      <c r="D202" s="1">
        <v>100</v>
      </c>
      <c r="E202" s="1">
        <v>0</v>
      </c>
      <c r="F202" s="1">
        <v>164227</v>
      </c>
      <c r="G202" s="1">
        <v>164227</v>
      </c>
      <c r="H202" s="1">
        <v>210482791.0045886</v>
      </c>
      <c r="I202" s="1">
        <v>0</v>
      </c>
      <c r="J202" s="1">
        <v>0</v>
      </c>
      <c r="K202" s="1">
        <v>1</v>
      </c>
      <c r="L202" s="1">
        <v>2</v>
      </c>
      <c r="M202" s="4" t="str">
        <f t="shared" si="47"/>
        <v>SIN</v>
      </c>
      <c r="N202" s="4" t="str">
        <f t="shared" si="48"/>
        <v>Peninsular</v>
      </c>
      <c r="O202" s="1"/>
      <c r="P202" s="1">
        <v>2</v>
      </c>
      <c r="Q202" s="1">
        <v>48</v>
      </c>
      <c r="R202" s="4" t="str">
        <f t="shared" si="49"/>
        <v>122</v>
      </c>
      <c r="S202" s="4">
        <f>IFERROR(VLOOKUP(R202, REgionOf!$A$2:$B$58, 2, FALSE), "")</f>
        <v>-21.98</v>
      </c>
      <c r="T202" s="4">
        <f t="shared" si="46"/>
        <v>-381.04747799999996</v>
      </c>
      <c r="U202" s="4">
        <f t="shared" si="50"/>
        <v>0.33333333333333331</v>
      </c>
      <c r="V202" s="4">
        <f t="shared" si="51"/>
        <v>7.082066666666667</v>
      </c>
      <c r="W202" s="4">
        <f t="shared" si="52"/>
        <v>7.0124666666666666</v>
      </c>
      <c r="X202" s="4">
        <f t="shared" si="53"/>
        <v>1.0099251808683583</v>
      </c>
      <c r="Y202" s="4">
        <f>(H202+T202*F202)*((FactorPrefPesos*X202)^AH202)</f>
        <v>150866210.67483279</v>
      </c>
      <c r="Z202" s="4">
        <f>(H202+BA202/1000+T202*F202)*((FactorPrefPesos*X202)^AH202)</f>
        <v>150866210.67951328</v>
      </c>
      <c r="AA202" s="11">
        <f>Y202-AJ202</f>
        <v>0</v>
      </c>
      <c r="AB202" s="4">
        <f t="shared" si="54"/>
        <v>4.6804845333099365E-3</v>
      </c>
      <c r="AC202" s="1">
        <v>1</v>
      </c>
      <c r="AD202" s="1">
        <v>1.0099251808683583</v>
      </c>
      <c r="AE202" s="1">
        <v>0.33333333333333331</v>
      </c>
      <c r="AF202" s="1">
        <v>7.082066666666667</v>
      </c>
      <c r="AG202" s="1">
        <v>7.0124666666666666</v>
      </c>
      <c r="AH202" s="1">
        <v>1</v>
      </c>
      <c r="AI202" s="1">
        <v>0</v>
      </c>
      <c r="AJ202" s="1">
        <v>150866210.67483279</v>
      </c>
      <c r="AK202" s="1">
        <v>1</v>
      </c>
      <c r="AL202" s="1">
        <v>1</v>
      </c>
      <c r="AM202" s="2" t="s">
        <v>302</v>
      </c>
      <c r="AN202" s="2">
        <v>0</v>
      </c>
      <c r="AO202" s="1">
        <v>0</v>
      </c>
      <c r="AP202" t="s">
        <v>31</v>
      </c>
      <c r="AQ202" t="s">
        <v>31</v>
      </c>
      <c r="AR202" t="s">
        <v>31</v>
      </c>
      <c r="AS202" t="s">
        <v>31</v>
      </c>
      <c r="AT202" s="1">
        <v>2</v>
      </c>
      <c r="AU202" t="s">
        <v>32</v>
      </c>
      <c r="AV202" t="s">
        <v>87</v>
      </c>
      <c r="AW202" s="10">
        <f t="shared" si="55"/>
        <v>0.19119212962687016</v>
      </c>
      <c r="AX202" s="3">
        <f t="shared" si="56"/>
        <v>4</v>
      </c>
      <c r="AY202" s="3">
        <f t="shared" si="57"/>
        <v>35</v>
      </c>
      <c r="AZ202" s="3">
        <f t="shared" si="58"/>
        <v>19</v>
      </c>
      <c r="BA202" s="3">
        <f t="shared" si="59"/>
        <v>4.5886111111111108</v>
      </c>
    </row>
    <row r="203" spans="1:53">
      <c r="A203" s="9" t="s">
        <v>303</v>
      </c>
      <c r="B203" s="1">
        <v>1</v>
      </c>
      <c r="C203" s="1">
        <v>160</v>
      </c>
      <c r="D203" s="1">
        <v>30</v>
      </c>
      <c r="E203" s="1">
        <v>0</v>
      </c>
      <c r="F203" s="1">
        <v>113199</v>
      </c>
      <c r="G203" s="1">
        <v>113199</v>
      </c>
      <c r="H203" s="1">
        <v>117085925.95456694</v>
      </c>
      <c r="I203" s="1">
        <v>0</v>
      </c>
      <c r="J203" s="1">
        <v>0</v>
      </c>
      <c r="K203" s="1">
        <v>1</v>
      </c>
      <c r="L203" s="1">
        <v>2</v>
      </c>
      <c r="M203" s="4" t="str">
        <f t="shared" si="47"/>
        <v>SIN</v>
      </c>
      <c r="N203" s="4" t="str">
        <f t="shared" si="48"/>
        <v>Peninsular</v>
      </c>
      <c r="O203" s="1"/>
      <c r="P203" s="1">
        <v>2</v>
      </c>
      <c r="Q203" s="1">
        <v>54</v>
      </c>
      <c r="R203" s="4" t="str">
        <f t="shared" si="49"/>
        <v>122</v>
      </c>
      <c r="S203" s="4">
        <f>IFERROR(VLOOKUP(R203, REgionOf!$A$2:$B$58, 2, FALSE), "")</f>
        <v>-21.98</v>
      </c>
      <c r="T203" s="4">
        <f t="shared" si="46"/>
        <v>-381.04747799999996</v>
      </c>
      <c r="U203" s="4">
        <f t="shared" si="50"/>
        <v>0.33333333333333331</v>
      </c>
      <c r="V203" s="4">
        <f t="shared" si="51"/>
        <v>7.082066666666667</v>
      </c>
      <c r="W203" s="4">
        <f t="shared" si="52"/>
        <v>7.0124666666666666</v>
      </c>
      <c r="X203" s="4">
        <f t="shared" si="53"/>
        <v>1.0099251808683583</v>
      </c>
      <c r="Y203" s="4">
        <f>(H203+T203*F203)*((FactorPrefPesos*X203)^AH203)</f>
        <v>75432573.981090516</v>
      </c>
      <c r="Z203" s="4">
        <f>(H203+BA203/1000+T203*F203)*((FactorPrefPesos*X203)^AH203)</f>
        <v>75432573.985748902</v>
      </c>
      <c r="AA203" s="11">
        <f>Y203-AJ203</f>
        <v>0</v>
      </c>
      <c r="AB203" s="4">
        <f t="shared" si="54"/>
        <v>4.6583861112594604E-3</v>
      </c>
      <c r="AC203" s="1">
        <v>0</v>
      </c>
      <c r="AD203" s="1">
        <v>1.0099251808683583</v>
      </c>
      <c r="AE203" s="1">
        <v>0.33333333333333331</v>
      </c>
      <c r="AF203" s="1">
        <v>7.082066666666667</v>
      </c>
      <c r="AG203" s="1">
        <v>7.0124666666666666</v>
      </c>
      <c r="AH203" s="1">
        <v>1</v>
      </c>
      <c r="AI203" s="1">
        <v>0</v>
      </c>
      <c r="AJ203" s="1">
        <v>75432573.981090516</v>
      </c>
      <c r="AK203" s="1">
        <v>1</v>
      </c>
      <c r="AL203" s="1">
        <v>1</v>
      </c>
      <c r="AM203" s="2" t="s">
        <v>303</v>
      </c>
      <c r="AN203" s="2">
        <v>1</v>
      </c>
      <c r="AO203" s="1">
        <v>1</v>
      </c>
      <c r="AP203" t="s">
        <v>31</v>
      </c>
      <c r="AQ203" t="s">
        <v>31</v>
      </c>
      <c r="AR203" t="s">
        <v>31</v>
      </c>
      <c r="AS203" t="s">
        <v>31</v>
      </c>
      <c r="AT203" s="1">
        <v>2</v>
      </c>
      <c r="AU203" t="s">
        <v>32</v>
      </c>
      <c r="AV203" t="s">
        <v>89</v>
      </c>
      <c r="AW203" s="10">
        <f t="shared" si="55"/>
        <v>0.19028935184906004</v>
      </c>
      <c r="AX203" s="3">
        <f t="shared" si="56"/>
        <v>4</v>
      </c>
      <c r="AY203" s="3">
        <f t="shared" si="57"/>
        <v>34</v>
      </c>
      <c r="AZ203" s="3">
        <f t="shared" si="58"/>
        <v>1</v>
      </c>
      <c r="BA203" s="3">
        <f t="shared" si="59"/>
        <v>4.5669444444444443</v>
      </c>
    </row>
    <row r="204" spans="1:53">
      <c r="A204" s="9" t="s">
        <v>304</v>
      </c>
      <c r="B204" s="1">
        <v>3</v>
      </c>
      <c r="C204" s="1">
        <v>443</v>
      </c>
      <c r="D204" s="1">
        <v>8</v>
      </c>
      <c r="E204" s="1">
        <v>0</v>
      </c>
      <c r="F204" s="1">
        <v>19330</v>
      </c>
      <c r="G204" s="1">
        <v>20000</v>
      </c>
      <c r="H204" s="1">
        <v>30494720.004588611</v>
      </c>
      <c r="I204" s="1">
        <v>0</v>
      </c>
      <c r="J204" s="1">
        <v>0</v>
      </c>
      <c r="K204" s="1">
        <v>1</v>
      </c>
      <c r="L204" s="1">
        <v>6</v>
      </c>
      <c r="M204" s="4" t="str">
        <f t="shared" si="47"/>
        <v>SIN</v>
      </c>
      <c r="N204" s="4" t="str">
        <f t="shared" si="48"/>
        <v>Oriental</v>
      </c>
      <c r="O204" s="1"/>
      <c r="P204" s="1">
        <v>4</v>
      </c>
      <c r="Q204" s="1">
        <v>173</v>
      </c>
      <c r="R204" s="4" t="str">
        <f t="shared" si="49"/>
        <v>164</v>
      </c>
      <c r="S204" s="4">
        <f>IFERROR(VLOOKUP(R204, REgionOf!$A$2:$B$58, 2, FALSE), "")</f>
        <v>-3.73</v>
      </c>
      <c r="T204" s="4">
        <f t="shared" si="46"/>
        <v>-64.663652999999996</v>
      </c>
      <c r="U204" s="4">
        <f t="shared" si="50"/>
        <v>0.34094783498124787</v>
      </c>
      <c r="V204" s="4">
        <f t="shared" si="51"/>
        <v>7.0872079781793387</v>
      </c>
      <c r="W204" s="4">
        <f t="shared" si="52"/>
        <v>7.0175097511080802</v>
      </c>
      <c r="X204" s="4">
        <f t="shared" si="53"/>
        <v>1.0099320456320353</v>
      </c>
      <c r="Y204" s="4">
        <f>(H204+T204*F204)*((FactorPrefPesos*X204)^AH204)</f>
        <v>29830584.318030287</v>
      </c>
      <c r="Z204" s="4">
        <f>(H204+BA204/1000+T204*F204)*((FactorPrefPesos*X204)^AH204)</f>
        <v>29830584.322710816</v>
      </c>
      <c r="AA204" s="11">
        <f>Y204-AJ204</f>
        <v>0</v>
      </c>
      <c r="AB204" s="4">
        <f t="shared" si="54"/>
        <v>4.6805329620838165E-3</v>
      </c>
      <c r="AC204" s="1">
        <v>1</v>
      </c>
      <c r="AD204" s="1">
        <v>1.0099320456320353</v>
      </c>
      <c r="AE204" s="1">
        <v>0.34094783498124787</v>
      </c>
      <c r="AF204" s="1">
        <v>7.0872079781793387</v>
      </c>
      <c r="AG204" s="1">
        <v>7.0175097511080802</v>
      </c>
      <c r="AH204" s="1">
        <v>1</v>
      </c>
      <c r="AI204" s="1">
        <v>0</v>
      </c>
      <c r="AJ204" s="1">
        <v>29830584.318030283</v>
      </c>
      <c r="AK204" s="1">
        <v>0</v>
      </c>
      <c r="AL204" s="1">
        <v>0</v>
      </c>
      <c r="AM204" s="2" t="s">
        <v>304</v>
      </c>
      <c r="AN204" s="2">
        <v>0</v>
      </c>
      <c r="AO204" t="s">
        <v>31</v>
      </c>
      <c r="AP204" t="s">
        <v>31</v>
      </c>
      <c r="AQ204" t="s">
        <v>31</v>
      </c>
      <c r="AR204" t="s">
        <v>31</v>
      </c>
      <c r="AS204" t="s">
        <v>31</v>
      </c>
      <c r="AT204" s="1">
        <v>6</v>
      </c>
      <c r="AU204" t="s">
        <v>32</v>
      </c>
      <c r="AV204" t="s">
        <v>87</v>
      </c>
      <c r="AW204" s="10">
        <f t="shared" si="55"/>
        <v>0.19119212962687016</v>
      </c>
      <c r="AX204" s="3">
        <f t="shared" si="56"/>
        <v>4</v>
      </c>
      <c r="AY204" s="3">
        <f t="shared" si="57"/>
        <v>35</v>
      </c>
      <c r="AZ204" s="3">
        <f t="shared" si="58"/>
        <v>19</v>
      </c>
      <c r="BA204" s="3">
        <f t="shared" si="59"/>
        <v>4.5886111111111108</v>
      </c>
    </row>
    <row r="205" spans="1:53">
      <c r="A205" s="9" t="s">
        <v>305</v>
      </c>
      <c r="B205" s="1">
        <v>2</v>
      </c>
      <c r="C205" s="1">
        <v>160</v>
      </c>
      <c r="D205" s="1">
        <v>30</v>
      </c>
      <c r="E205" s="1">
        <v>0</v>
      </c>
      <c r="F205" s="1">
        <v>117689</v>
      </c>
      <c r="G205" s="1">
        <v>117689</v>
      </c>
      <c r="H205" s="1">
        <v>121730099.55456695</v>
      </c>
      <c r="I205" s="1">
        <v>0</v>
      </c>
      <c r="J205" s="1">
        <v>0</v>
      </c>
      <c r="K205" s="1">
        <v>1</v>
      </c>
      <c r="L205" s="1">
        <v>2</v>
      </c>
      <c r="M205" s="4" t="str">
        <f t="shared" si="47"/>
        <v>SIN</v>
      </c>
      <c r="N205" s="4" t="str">
        <f t="shared" si="48"/>
        <v>Peninsular</v>
      </c>
      <c r="O205" s="1"/>
      <c r="P205" s="1">
        <v>2</v>
      </c>
      <c r="Q205" s="1">
        <v>54</v>
      </c>
      <c r="R205" s="4" t="str">
        <f t="shared" si="49"/>
        <v>122</v>
      </c>
      <c r="S205" s="4">
        <f>IFERROR(VLOOKUP(R205, REgionOf!$A$2:$B$58, 2, FALSE), "")</f>
        <v>-21.98</v>
      </c>
      <c r="T205" s="4">
        <f t="shared" si="46"/>
        <v>-381.04747799999996</v>
      </c>
      <c r="U205" s="4">
        <f t="shared" si="50"/>
        <v>0.33333333333333331</v>
      </c>
      <c r="V205" s="4">
        <f t="shared" si="51"/>
        <v>7.082066666666667</v>
      </c>
      <c r="W205" s="4">
        <f t="shared" si="52"/>
        <v>7.0124666666666666</v>
      </c>
      <c r="X205" s="4">
        <f t="shared" si="53"/>
        <v>1.0099251808683583</v>
      </c>
      <c r="Y205" s="4">
        <f>(H205+T205*F205)*((FactorPrefPesos*X205)^AH205)</f>
        <v>78424581.480995059</v>
      </c>
      <c r="Z205" s="4">
        <f>(H205+BA205/1000+T205*F205)*((FactorPrefPesos*X205)^AH205)</f>
        <v>78424581.48565346</v>
      </c>
      <c r="AA205" s="11">
        <f>Y205-AJ205</f>
        <v>0</v>
      </c>
      <c r="AB205" s="4">
        <f t="shared" si="54"/>
        <v>4.6584010124206543E-3</v>
      </c>
      <c r="AC205" s="1">
        <v>0</v>
      </c>
      <c r="AD205" s="1">
        <v>1.0099251808683583</v>
      </c>
      <c r="AE205" s="1">
        <v>0.33333333333333331</v>
      </c>
      <c r="AF205" s="1">
        <v>7.082066666666667</v>
      </c>
      <c r="AG205" s="1">
        <v>7.0124666666666666</v>
      </c>
      <c r="AH205" s="1">
        <v>1</v>
      </c>
      <c r="AI205" s="1">
        <v>0</v>
      </c>
      <c r="AJ205" s="1">
        <v>78424581.480995059</v>
      </c>
      <c r="AK205" s="1">
        <v>1</v>
      </c>
      <c r="AL205" s="1">
        <v>1</v>
      </c>
      <c r="AM205" s="2" t="s">
        <v>305</v>
      </c>
      <c r="AN205" s="2">
        <v>1</v>
      </c>
      <c r="AO205" s="1">
        <v>1</v>
      </c>
      <c r="AP205" t="s">
        <v>31</v>
      </c>
      <c r="AQ205" t="s">
        <v>31</v>
      </c>
      <c r="AR205" t="s">
        <v>31</v>
      </c>
      <c r="AS205" t="s">
        <v>31</v>
      </c>
      <c r="AT205" s="1">
        <v>2</v>
      </c>
      <c r="AU205" t="s">
        <v>32</v>
      </c>
      <c r="AV205" t="s">
        <v>89</v>
      </c>
      <c r="AW205" s="10">
        <f t="shared" si="55"/>
        <v>0.19028935184906004</v>
      </c>
      <c r="AX205" s="3">
        <f t="shared" si="56"/>
        <v>4</v>
      </c>
      <c r="AY205" s="3">
        <f t="shared" si="57"/>
        <v>34</v>
      </c>
      <c r="AZ205" s="3">
        <f t="shared" si="58"/>
        <v>1</v>
      </c>
      <c r="BA205" s="3">
        <f t="shared" si="59"/>
        <v>4.5669444444444443</v>
      </c>
    </row>
    <row r="206" spans="1:53">
      <c r="A206" s="9" t="s">
        <v>306</v>
      </c>
      <c r="B206" s="1">
        <v>1</v>
      </c>
      <c r="C206" s="1">
        <v>186</v>
      </c>
      <c r="D206" s="1">
        <v>150</v>
      </c>
      <c r="E206" s="1">
        <v>0</v>
      </c>
      <c r="F206" s="1">
        <v>367936</v>
      </c>
      <c r="G206" s="1">
        <v>20000</v>
      </c>
      <c r="H206" s="1">
        <v>140394883.00453916</v>
      </c>
      <c r="I206" s="1">
        <v>0</v>
      </c>
      <c r="J206" s="1">
        <v>0</v>
      </c>
      <c r="K206" s="1">
        <v>1</v>
      </c>
      <c r="L206" s="1">
        <v>3</v>
      </c>
      <c r="M206" s="4" t="str">
        <f t="shared" si="47"/>
        <v>SIN</v>
      </c>
      <c r="N206" s="4" t="str">
        <f t="shared" si="48"/>
        <v>Occidental</v>
      </c>
      <c r="O206" s="1"/>
      <c r="P206" s="1">
        <v>4</v>
      </c>
      <c r="Q206" s="1">
        <v>96</v>
      </c>
      <c r="R206" s="4" t="str">
        <f t="shared" si="49"/>
        <v>134</v>
      </c>
      <c r="S206" s="4">
        <f>IFERROR(VLOOKUP(R206, REgionOf!$A$2:$B$58, 2, FALSE), "")</f>
        <v>10.67</v>
      </c>
      <c r="T206" s="4">
        <f t="shared" si="46"/>
        <v>184.97618699999998</v>
      </c>
      <c r="U206" s="4">
        <f t="shared" si="50"/>
        <v>2.6459506371449133E-2</v>
      </c>
      <c r="V206" s="4">
        <f t="shared" si="51"/>
        <v>6.8748654587020024</v>
      </c>
      <c r="W206" s="4">
        <f t="shared" si="52"/>
        <v>6.8092241310698105</v>
      </c>
      <c r="X206" s="4">
        <f t="shared" si="53"/>
        <v>1.0096400597731359</v>
      </c>
      <c r="Y206" s="4">
        <f>(H206+T206*F206)*((FactorPrefPesos*X206)^AH206)</f>
        <v>212568431.0074659</v>
      </c>
      <c r="Z206" s="4">
        <f>(H206+BA206/1000+T206*F206)*((FactorPrefPesos*X206)^AH206)</f>
        <v>212568431.01209462</v>
      </c>
      <c r="AA206" s="11">
        <f>Y206-AJ206</f>
        <v>0</v>
      </c>
      <c r="AB206" s="4">
        <f t="shared" si="54"/>
        <v>4.6287178993225098E-3</v>
      </c>
      <c r="AC206" s="1">
        <v>0</v>
      </c>
      <c r="AD206" s="1">
        <v>1.0096400597731359</v>
      </c>
      <c r="AE206" s="1">
        <v>2.6459506371449133E-2</v>
      </c>
      <c r="AF206" s="1">
        <v>6.8748654587020024</v>
      </c>
      <c r="AG206" s="1">
        <v>6.8092241310698105</v>
      </c>
      <c r="AH206" s="1">
        <v>1</v>
      </c>
      <c r="AI206" s="1">
        <v>0</v>
      </c>
      <c r="AJ206" s="1">
        <v>212568431.0074659</v>
      </c>
      <c r="AK206" s="1">
        <v>1</v>
      </c>
      <c r="AL206" s="1">
        <v>1</v>
      </c>
      <c r="AM206" s="2" t="s">
        <v>306</v>
      </c>
      <c r="AN206" s="2">
        <v>0</v>
      </c>
      <c r="AO206" s="1">
        <v>0</v>
      </c>
      <c r="AP206" t="s">
        <v>31</v>
      </c>
      <c r="AQ206" t="s">
        <v>31</v>
      </c>
      <c r="AR206" t="s">
        <v>31</v>
      </c>
      <c r="AS206" t="s">
        <v>31</v>
      </c>
      <c r="AT206" s="1">
        <v>3</v>
      </c>
      <c r="AU206" t="s">
        <v>32</v>
      </c>
      <c r="AV206" t="s">
        <v>70</v>
      </c>
      <c r="AW206" s="10">
        <f t="shared" si="55"/>
        <v>0.18913194444758119</v>
      </c>
      <c r="AX206" s="3">
        <f t="shared" si="56"/>
        <v>4</v>
      </c>
      <c r="AY206" s="3">
        <f t="shared" si="57"/>
        <v>32</v>
      </c>
      <c r="AZ206" s="3">
        <f t="shared" si="58"/>
        <v>21</v>
      </c>
      <c r="BA206" s="3">
        <f t="shared" si="59"/>
        <v>4.5391666666666666</v>
      </c>
    </row>
    <row r="207" spans="1:53">
      <c r="A207" s="9" t="s">
        <v>307</v>
      </c>
      <c r="B207" s="1">
        <v>1</v>
      </c>
      <c r="C207" s="1">
        <v>171</v>
      </c>
      <c r="D207" s="1">
        <v>50</v>
      </c>
      <c r="E207" s="1">
        <v>0</v>
      </c>
      <c r="F207" s="1">
        <v>106469</v>
      </c>
      <c r="G207" s="1">
        <v>106469</v>
      </c>
      <c r="H207" s="1">
        <v>124409665.00382084</v>
      </c>
      <c r="I207" s="1">
        <v>0</v>
      </c>
      <c r="J207" s="1">
        <v>0</v>
      </c>
      <c r="K207" s="1">
        <v>1</v>
      </c>
      <c r="L207" s="1">
        <v>3</v>
      </c>
      <c r="M207" s="4" t="str">
        <f t="shared" si="47"/>
        <v>SIN</v>
      </c>
      <c r="N207" s="4" t="str">
        <f t="shared" si="48"/>
        <v>Occidental</v>
      </c>
      <c r="O207" s="1"/>
      <c r="P207" s="1">
        <v>6</v>
      </c>
      <c r="Q207" s="1">
        <v>38</v>
      </c>
      <c r="R207" s="4" t="str">
        <f t="shared" si="49"/>
        <v>136</v>
      </c>
      <c r="S207" s="4">
        <f>IFERROR(VLOOKUP(R207, REgionOf!$A$2:$B$58, 2, FALSE), "")</f>
        <v>1.4</v>
      </c>
      <c r="T207" s="4">
        <f t="shared" si="46"/>
        <v>24.270539999999997</v>
      </c>
      <c r="U207" s="4">
        <f t="shared" si="50"/>
        <v>0.33333333333333331</v>
      </c>
      <c r="V207" s="4">
        <f t="shared" si="51"/>
        <v>7.082066666666667</v>
      </c>
      <c r="W207" s="4">
        <f t="shared" si="52"/>
        <v>7.0124666666666666</v>
      </c>
      <c r="X207" s="4">
        <f t="shared" si="53"/>
        <v>1.0099251808683583</v>
      </c>
      <c r="Y207" s="4">
        <f>(H207+T207*F207)*((FactorPrefPesos*X207)^AH207)</f>
        <v>129536702.42629482</v>
      </c>
      <c r="Z207" s="4">
        <f>(H207+BA207/1000+T207*F207)*((FactorPrefPesos*X207)^AH207)</f>
        <v>129536702.43019217</v>
      </c>
      <c r="AA207" s="11">
        <f>Y207-AJ207</f>
        <v>0</v>
      </c>
      <c r="AB207" s="4">
        <f t="shared" si="54"/>
        <v>3.8973540067672729E-3</v>
      </c>
      <c r="AC207" s="1">
        <v>1</v>
      </c>
      <c r="AD207" s="1">
        <v>1.0099251808683583</v>
      </c>
      <c r="AE207" s="1">
        <v>0.33333333333333331</v>
      </c>
      <c r="AF207" s="1">
        <v>7.082066666666667</v>
      </c>
      <c r="AG207" s="1">
        <v>7.0124666666666666</v>
      </c>
      <c r="AH207" s="1">
        <v>1</v>
      </c>
      <c r="AI207" s="1">
        <v>0</v>
      </c>
      <c r="AJ207" s="1">
        <v>129536702.42629482</v>
      </c>
      <c r="AK207" s="1">
        <v>1</v>
      </c>
      <c r="AL207" s="1">
        <v>1</v>
      </c>
      <c r="AM207" s="2" t="s">
        <v>307</v>
      </c>
      <c r="AN207" s="2">
        <v>0</v>
      </c>
      <c r="AO207" s="1">
        <v>0</v>
      </c>
      <c r="AP207" s="1">
        <v>9</v>
      </c>
      <c r="AQ207" s="1">
        <v>6</v>
      </c>
      <c r="AR207" s="1">
        <v>3</v>
      </c>
      <c r="AS207" s="1">
        <v>1</v>
      </c>
      <c r="AT207" s="1">
        <v>3</v>
      </c>
      <c r="AU207" t="s">
        <v>32</v>
      </c>
      <c r="AV207" t="s">
        <v>90</v>
      </c>
      <c r="AW207" s="10">
        <f t="shared" si="55"/>
        <v>0.15920138888759539</v>
      </c>
      <c r="AX207" s="3">
        <f t="shared" si="56"/>
        <v>3</v>
      </c>
      <c r="AY207" s="3">
        <f t="shared" si="57"/>
        <v>49</v>
      </c>
      <c r="AZ207" s="3">
        <f t="shared" si="58"/>
        <v>15</v>
      </c>
      <c r="BA207" s="3">
        <f t="shared" si="59"/>
        <v>3.8208333333333333</v>
      </c>
    </row>
    <row r="208" spans="1:53">
      <c r="A208" s="9" t="s">
        <v>308</v>
      </c>
      <c r="B208" s="1">
        <v>2</v>
      </c>
      <c r="C208" s="1">
        <v>171</v>
      </c>
      <c r="D208" s="1">
        <v>30</v>
      </c>
      <c r="E208" s="1">
        <v>0</v>
      </c>
      <c r="F208" s="1">
        <v>63882</v>
      </c>
      <c r="G208" s="1">
        <v>63882</v>
      </c>
      <c r="H208" s="1">
        <v>76063148.003820837</v>
      </c>
      <c r="I208" s="1">
        <v>0</v>
      </c>
      <c r="J208" s="1">
        <v>0</v>
      </c>
      <c r="K208" s="1">
        <v>1</v>
      </c>
      <c r="L208" s="1">
        <v>3</v>
      </c>
      <c r="M208" s="4" t="str">
        <f t="shared" si="47"/>
        <v>SIN</v>
      </c>
      <c r="N208" s="4" t="str">
        <f t="shared" si="48"/>
        <v>Occidental</v>
      </c>
      <c r="O208" s="1"/>
      <c r="P208" s="1">
        <v>6</v>
      </c>
      <c r="Q208" s="1">
        <v>38</v>
      </c>
      <c r="R208" s="4" t="str">
        <f t="shared" si="49"/>
        <v>136</v>
      </c>
      <c r="S208" s="4">
        <f>IFERROR(VLOOKUP(R208, REgionOf!$A$2:$B$58, 2, FALSE), "")</f>
        <v>1.4</v>
      </c>
      <c r="T208" s="4">
        <f t="shared" si="46"/>
        <v>24.270539999999997</v>
      </c>
      <c r="U208" s="4">
        <f t="shared" si="50"/>
        <v>0.33333333333333331</v>
      </c>
      <c r="V208" s="4">
        <f t="shared" si="51"/>
        <v>7.082066666666667</v>
      </c>
      <c r="W208" s="4">
        <f t="shared" si="52"/>
        <v>7.0124666666666666</v>
      </c>
      <c r="X208" s="4">
        <f t="shared" si="53"/>
        <v>1.0099251808683583</v>
      </c>
      <c r="Y208" s="4">
        <f>(H208+T208*F208)*((FactorPrefPesos*X208)^AH208)</f>
        <v>79167766.920892477</v>
      </c>
      <c r="Z208" s="4">
        <f>(H208+BA208/1000+T208*F208)*((FactorPrefPesos*X208)^AH208)</f>
        <v>79167766.924789831</v>
      </c>
      <c r="AA208" s="11">
        <f>Y208-AJ208</f>
        <v>0</v>
      </c>
      <c r="AB208" s="4">
        <f t="shared" si="54"/>
        <v>3.8973540067672729E-3</v>
      </c>
      <c r="AC208" s="1">
        <v>1</v>
      </c>
      <c r="AD208" s="1">
        <v>1.0099251808683583</v>
      </c>
      <c r="AE208" s="1">
        <v>0.33333333333333331</v>
      </c>
      <c r="AF208" s="1">
        <v>7.082066666666667</v>
      </c>
      <c r="AG208" s="1">
        <v>7.0124666666666666</v>
      </c>
      <c r="AH208" s="1">
        <v>1</v>
      </c>
      <c r="AI208" s="1">
        <v>0</v>
      </c>
      <c r="AJ208" s="1">
        <v>79167766.920892477</v>
      </c>
      <c r="AK208" s="1">
        <v>1</v>
      </c>
      <c r="AL208" s="1">
        <v>1</v>
      </c>
      <c r="AM208" s="2" t="s">
        <v>308</v>
      </c>
      <c r="AN208" s="2">
        <v>0</v>
      </c>
      <c r="AO208" s="1">
        <v>0</v>
      </c>
      <c r="AP208" s="1">
        <v>9</v>
      </c>
      <c r="AQ208" s="1">
        <v>6</v>
      </c>
      <c r="AR208" s="1">
        <v>3</v>
      </c>
      <c r="AS208" s="1">
        <v>1</v>
      </c>
      <c r="AT208" s="1">
        <v>3</v>
      </c>
      <c r="AU208" t="s">
        <v>32</v>
      </c>
      <c r="AV208" t="s">
        <v>90</v>
      </c>
      <c r="AW208" s="10">
        <f t="shared" si="55"/>
        <v>0.15920138888759539</v>
      </c>
      <c r="AX208" s="3">
        <f t="shared" si="56"/>
        <v>3</v>
      </c>
      <c r="AY208" s="3">
        <f t="shared" si="57"/>
        <v>49</v>
      </c>
      <c r="AZ208" s="3">
        <f t="shared" si="58"/>
        <v>15</v>
      </c>
      <c r="BA208" s="3">
        <f t="shared" si="59"/>
        <v>3.8208333333333333</v>
      </c>
    </row>
    <row r="209" spans="1:53">
      <c r="A209" s="9" t="s">
        <v>309</v>
      </c>
      <c r="B209" s="1">
        <v>4</v>
      </c>
      <c r="C209" s="1">
        <v>118</v>
      </c>
      <c r="D209" s="1">
        <v>60</v>
      </c>
      <c r="E209" s="1">
        <v>3</v>
      </c>
      <c r="F209" s="1">
        <v>135320</v>
      </c>
      <c r="G209" s="1">
        <v>135320</v>
      </c>
      <c r="H209" s="1">
        <v>137215833.20022166</v>
      </c>
      <c r="I209" s="1">
        <v>0</v>
      </c>
      <c r="J209" s="1">
        <v>0</v>
      </c>
      <c r="K209" s="1">
        <v>1</v>
      </c>
      <c r="L209" s="1">
        <v>3</v>
      </c>
      <c r="M209" s="4" t="str">
        <f t="shared" si="47"/>
        <v>SIN</v>
      </c>
      <c r="N209" s="4" t="str">
        <f t="shared" si="48"/>
        <v>Occidental</v>
      </c>
      <c r="O209" s="1"/>
      <c r="P209" s="1">
        <v>9</v>
      </c>
      <c r="Q209" s="1">
        <v>158</v>
      </c>
      <c r="R209" s="4" t="str">
        <f t="shared" si="49"/>
        <v>139</v>
      </c>
      <c r="S209" s="4">
        <f>IFERROR(VLOOKUP(R209, REgionOf!$A$2:$B$58, 2, FALSE), "")</f>
        <v>-0.47</v>
      </c>
      <c r="T209" s="4">
        <f t="shared" si="46"/>
        <v>-8.1479669999999995</v>
      </c>
      <c r="U209" s="4">
        <f t="shared" si="50"/>
        <v>0.32492916486577345</v>
      </c>
      <c r="V209" s="4">
        <f t="shared" si="51"/>
        <v>7.0763921721173704</v>
      </c>
      <c r="W209" s="4">
        <f t="shared" si="52"/>
        <v>7.0069005858906017</v>
      </c>
      <c r="X209" s="4">
        <f t="shared" si="53"/>
        <v>1.0099175927180557</v>
      </c>
      <c r="Y209" s="4">
        <f>(H209+T209*F209)*((FactorPrefPesos*X209)^AH209)</f>
        <v>138837797.74670362</v>
      </c>
      <c r="Z209" s="4">
        <f>(H209+BA209/1000+T209*F209)*((FactorPrefPesos*X209)^AH209)</f>
        <v>138837797.74692973</v>
      </c>
      <c r="AA209" s="11">
        <f>Y209-AJ209</f>
        <v>0</v>
      </c>
      <c r="AB209" s="4">
        <f t="shared" si="54"/>
        <v>2.2611021995544434E-4</v>
      </c>
      <c r="AC209" s="1">
        <v>0</v>
      </c>
      <c r="AD209" s="1">
        <v>1.0099175927180557</v>
      </c>
      <c r="AE209" s="1">
        <v>0.32492916486577345</v>
      </c>
      <c r="AF209" s="1">
        <v>7.0763921721173704</v>
      </c>
      <c r="AG209" s="1">
        <v>7.0069005858906017</v>
      </c>
      <c r="AH209" s="1">
        <v>1</v>
      </c>
      <c r="AI209" s="1">
        <v>0</v>
      </c>
      <c r="AJ209" s="1">
        <v>138837797.74670362</v>
      </c>
      <c r="AK209" s="1">
        <v>1</v>
      </c>
      <c r="AL209" s="1">
        <v>1</v>
      </c>
      <c r="AM209" s="2" t="s">
        <v>309</v>
      </c>
      <c r="AN209" s="2">
        <v>0</v>
      </c>
      <c r="AO209" s="1">
        <v>0</v>
      </c>
      <c r="AP209" t="s">
        <v>31</v>
      </c>
      <c r="AQ209" t="s">
        <v>31</v>
      </c>
      <c r="AR209" t="s">
        <v>31</v>
      </c>
      <c r="AS209" t="s">
        <v>31</v>
      </c>
      <c r="AT209" s="1">
        <v>3</v>
      </c>
      <c r="AU209" t="s">
        <v>32</v>
      </c>
      <c r="AV209" t="s">
        <v>71</v>
      </c>
      <c r="AW209" s="10">
        <f t="shared" si="55"/>
        <v>9.2361111092031933E-3</v>
      </c>
      <c r="AX209" s="3">
        <f t="shared" si="56"/>
        <v>0</v>
      </c>
      <c r="AY209" s="3">
        <f t="shared" si="57"/>
        <v>13</v>
      </c>
      <c r="AZ209" s="3">
        <f t="shared" si="58"/>
        <v>18</v>
      </c>
      <c r="BA209" s="3">
        <f t="shared" si="59"/>
        <v>0.22166666666666668</v>
      </c>
    </row>
    <row r="210" spans="1:53">
      <c r="A210" s="9" t="s">
        <v>310</v>
      </c>
      <c r="B210" s="1">
        <v>1</v>
      </c>
      <c r="C210" s="1">
        <v>471</v>
      </c>
      <c r="D210" s="1">
        <v>30</v>
      </c>
      <c r="E210" s="1">
        <v>0</v>
      </c>
      <c r="F210" s="1">
        <v>71657</v>
      </c>
      <c r="G210" s="1">
        <v>69649</v>
      </c>
      <c r="H210" s="1">
        <v>60174505.84089639</v>
      </c>
      <c r="I210" s="1">
        <v>0</v>
      </c>
      <c r="J210" s="1">
        <v>0</v>
      </c>
      <c r="K210" s="1">
        <v>1</v>
      </c>
      <c r="L210" s="1">
        <v>3</v>
      </c>
      <c r="M210" s="4" t="str">
        <f t="shared" si="47"/>
        <v>SIN</v>
      </c>
      <c r="N210" s="4" t="str">
        <f t="shared" si="48"/>
        <v>Occidental</v>
      </c>
      <c r="O210" s="1"/>
      <c r="P210" s="1">
        <v>3</v>
      </c>
      <c r="Q210" s="1">
        <v>6</v>
      </c>
      <c r="R210" s="4" t="str">
        <f t="shared" si="49"/>
        <v>133</v>
      </c>
      <c r="S210" s="4">
        <f>IFERROR(VLOOKUP(R210, REgionOf!$A$2:$B$58, 2, FALSE), "")</f>
        <v>2.7</v>
      </c>
      <c r="T210" s="4">
        <f t="shared" si="46"/>
        <v>46.807469999999995</v>
      </c>
      <c r="U210" s="4">
        <f t="shared" si="50"/>
        <v>0.32704742138305715</v>
      </c>
      <c r="V210" s="4">
        <f t="shared" si="51"/>
        <v>7.0778224189178403</v>
      </c>
      <c r="W210" s="4">
        <f t="shared" si="52"/>
        <v>7.0083035071819983</v>
      </c>
      <c r="X210" s="4">
        <f t="shared" si="53"/>
        <v>1.0099195064347029</v>
      </c>
      <c r="Y210" s="4">
        <f>(H210+T210*F210)*((FactorPrefPesos*X210)^AH210)</f>
        <v>64800348.572901674</v>
      </c>
      <c r="Z210" s="4">
        <f>(H210+BA210/1000+T210*F210)*((FactorPrefPesos*X210)^AH210)</f>
        <v>64800348.573816009</v>
      </c>
      <c r="AA210" s="11">
        <f>Y210-AJ210</f>
        <v>0</v>
      </c>
      <c r="AB210" s="4">
        <f t="shared" si="54"/>
        <v>9.1433525085449219E-4</v>
      </c>
      <c r="AC210" s="1">
        <v>1</v>
      </c>
      <c r="AD210" s="1">
        <v>1.0099195064347026</v>
      </c>
      <c r="AE210" s="1">
        <v>0.32704742138305715</v>
      </c>
      <c r="AF210" s="1">
        <v>7.0778224189178403</v>
      </c>
      <c r="AG210" s="1">
        <v>7.0083035071819983</v>
      </c>
      <c r="AH210" s="1">
        <v>1</v>
      </c>
      <c r="AI210" s="1">
        <v>0</v>
      </c>
      <c r="AJ210" s="1">
        <v>64800348.572901674</v>
      </c>
      <c r="AK210" s="1">
        <v>1</v>
      </c>
      <c r="AL210" s="1">
        <v>1</v>
      </c>
      <c r="AM210" s="2" t="s">
        <v>310</v>
      </c>
      <c r="AN210" s="2">
        <v>0</v>
      </c>
      <c r="AO210" s="1">
        <v>0</v>
      </c>
      <c r="AP210" t="s">
        <v>31</v>
      </c>
      <c r="AQ210" t="s">
        <v>31</v>
      </c>
      <c r="AR210" t="s">
        <v>31</v>
      </c>
      <c r="AS210" t="s">
        <v>31</v>
      </c>
      <c r="AT210" s="1">
        <v>3</v>
      </c>
      <c r="AU210" t="s">
        <v>32</v>
      </c>
      <c r="AV210" t="s">
        <v>91</v>
      </c>
      <c r="AW210" s="10">
        <f t="shared" si="55"/>
        <v>3.7349537036789116E-2</v>
      </c>
      <c r="AX210" s="3">
        <f t="shared" si="56"/>
        <v>0</v>
      </c>
      <c r="AY210" s="3">
        <f t="shared" si="57"/>
        <v>53</v>
      </c>
      <c r="AZ210" s="3">
        <f t="shared" si="58"/>
        <v>47</v>
      </c>
      <c r="BA210" s="3">
        <f t="shared" si="59"/>
        <v>0.8963888888888889</v>
      </c>
    </row>
    <row r="211" spans="1:53">
      <c r="A211" s="9" t="s">
        <v>311</v>
      </c>
      <c r="B211" s="1">
        <v>3</v>
      </c>
      <c r="C211" s="1">
        <v>202</v>
      </c>
      <c r="D211" s="1">
        <v>50</v>
      </c>
      <c r="E211" s="1">
        <v>0</v>
      </c>
      <c r="F211" s="1">
        <v>190016</v>
      </c>
      <c r="G211" s="1">
        <v>190016</v>
      </c>
      <c r="H211" s="1">
        <v>185725771.25462139</v>
      </c>
      <c r="I211" s="1">
        <v>0</v>
      </c>
      <c r="J211" s="1">
        <v>0</v>
      </c>
      <c r="K211" s="1">
        <v>1</v>
      </c>
      <c r="L211" s="1">
        <v>4</v>
      </c>
      <c r="M211" s="4" t="str">
        <f t="shared" si="47"/>
        <v>SIN</v>
      </c>
      <c r="N211" s="4" t="str">
        <f t="shared" si="48"/>
        <v>Noreste</v>
      </c>
      <c r="O211" s="1"/>
      <c r="P211" s="1">
        <v>10</v>
      </c>
      <c r="Q211" s="1">
        <v>82</v>
      </c>
      <c r="R211" s="4" t="str">
        <f t="shared" si="49"/>
        <v>1410</v>
      </c>
      <c r="S211" s="4">
        <f>IFERROR(VLOOKUP(R211, REgionOf!$A$2:$B$58, 2, FALSE), "")</f>
        <v>6.24</v>
      </c>
      <c r="T211" s="4">
        <f t="shared" si="46"/>
        <v>108.17726399999999</v>
      </c>
      <c r="U211" s="4">
        <f t="shared" si="50"/>
        <v>0.33333333333333331</v>
      </c>
      <c r="V211" s="4">
        <f t="shared" si="51"/>
        <v>7.082066666666667</v>
      </c>
      <c r="W211" s="4">
        <f t="shared" si="52"/>
        <v>7.0124666666666666</v>
      </c>
      <c r="X211" s="4">
        <f t="shared" si="53"/>
        <v>1.0099251808683583</v>
      </c>
      <c r="Y211" s="4">
        <f>(H211+T211*F211)*((FactorPrefPesos*X211)^AH211)</f>
        <v>210411845.89736801</v>
      </c>
      <c r="Z211" s="4">
        <f>(H211+BA211/1000+T211*F211)*((FactorPrefPesos*X211)^AH211)</f>
        <v>210411845.90208194</v>
      </c>
      <c r="AA211" s="11">
        <f>Y211-AJ211</f>
        <v>0</v>
      </c>
      <c r="AB211" s="4">
        <f t="shared" si="54"/>
        <v>4.713892936706543E-3</v>
      </c>
      <c r="AC211" s="1">
        <v>1</v>
      </c>
      <c r="AD211" s="1">
        <v>1.0099251808683583</v>
      </c>
      <c r="AE211" s="1">
        <v>0.33333333333333331</v>
      </c>
      <c r="AF211" s="1">
        <v>7.082066666666667</v>
      </c>
      <c r="AG211" s="1">
        <v>7.0124666666666666</v>
      </c>
      <c r="AH211" s="1">
        <v>1</v>
      </c>
      <c r="AI211" s="1">
        <v>0</v>
      </c>
      <c r="AJ211" s="1">
        <v>210411845.89736804</v>
      </c>
      <c r="AK211" s="1">
        <v>1</v>
      </c>
      <c r="AL211" s="1">
        <v>1</v>
      </c>
      <c r="AM211" s="2" t="s">
        <v>311</v>
      </c>
      <c r="AN211" s="2">
        <v>0</v>
      </c>
      <c r="AO211" s="1">
        <v>0</v>
      </c>
      <c r="AP211" t="s">
        <v>31</v>
      </c>
      <c r="AQ211" t="s">
        <v>31</v>
      </c>
      <c r="AR211" t="s">
        <v>31</v>
      </c>
      <c r="AS211" t="s">
        <v>31</v>
      </c>
      <c r="AT211" s="1">
        <v>4</v>
      </c>
      <c r="AU211" t="s">
        <v>32</v>
      </c>
      <c r="AV211" t="s">
        <v>92</v>
      </c>
      <c r="AW211" s="10">
        <f t="shared" si="55"/>
        <v>0.19255787037400296</v>
      </c>
      <c r="AX211" s="3">
        <f t="shared" si="56"/>
        <v>4</v>
      </c>
      <c r="AY211" s="3">
        <f t="shared" si="57"/>
        <v>37</v>
      </c>
      <c r="AZ211" s="3">
        <f t="shared" si="58"/>
        <v>17</v>
      </c>
      <c r="BA211" s="3">
        <f t="shared" si="59"/>
        <v>4.6213888888888892</v>
      </c>
    </row>
    <row r="212" spans="1:53">
      <c r="A212" s="9" t="s">
        <v>312</v>
      </c>
      <c r="B212" s="1">
        <v>4</v>
      </c>
      <c r="C212" s="1">
        <v>202</v>
      </c>
      <c r="D212" s="1">
        <v>96</v>
      </c>
      <c r="E212" s="1">
        <v>0</v>
      </c>
      <c r="F212" s="1">
        <v>339640</v>
      </c>
      <c r="G212" s="1">
        <v>339640</v>
      </c>
      <c r="H212" s="1">
        <v>300830831.62462139</v>
      </c>
      <c r="I212" s="1">
        <v>0</v>
      </c>
      <c r="J212" s="1">
        <v>0</v>
      </c>
      <c r="K212" s="1">
        <v>1</v>
      </c>
      <c r="L212" s="1">
        <v>4</v>
      </c>
      <c r="M212" s="4" t="str">
        <f t="shared" si="47"/>
        <v>SIN</v>
      </c>
      <c r="N212" s="4" t="str">
        <f t="shared" si="48"/>
        <v>Noreste</v>
      </c>
      <c r="O212" s="1"/>
      <c r="P212" s="1">
        <v>10</v>
      </c>
      <c r="Q212" s="1">
        <v>83</v>
      </c>
      <c r="R212" s="4" t="str">
        <f t="shared" si="49"/>
        <v>1410</v>
      </c>
      <c r="S212" s="4">
        <f>IFERROR(VLOOKUP(R212, REgionOf!$A$2:$B$58, 2, FALSE), "")</f>
        <v>6.24</v>
      </c>
      <c r="T212" s="4">
        <f t="shared" si="46"/>
        <v>108.17726399999999</v>
      </c>
      <c r="U212" s="4">
        <f t="shared" si="50"/>
        <v>0.33333333333333331</v>
      </c>
      <c r="V212" s="4">
        <f t="shared" si="51"/>
        <v>7.082066666666667</v>
      </c>
      <c r="W212" s="4">
        <f t="shared" si="52"/>
        <v>7.0124666666666666</v>
      </c>
      <c r="X212" s="4">
        <f t="shared" si="53"/>
        <v>1.0099251808683583</v>
      </c>
      <c r="Y212" s="4">
        <f>(H212+T212*F212)*((FactorPrefPesos*X212)^AH212)</f>
        <v>344331848.51247722</v>
      </c>
      <c r="Z212" s="4">
        <f>(H212+BA212/1000+T212*F212)*((FactorPrefPesos*X212)^AH212)</f>
        <v>344331848.51719117</v>
      </c>
      <c r="AA212" s="11">
        <f>Y212-AJ212</f>
        <v>0</v>
      </c>
      <c r="AB212" s="4">
        <f t="shared" si="54"/>
        <v>4.7139525413513184E-3</v>
      </c>
      <c r="AC212" s="1">
        <v>1</v>
      </c>
      <c r="AD212" s="1">
        <v>1.0099251808683583</v>
      </c>
      <c r="AE212" s="1">
        <v>0.33333333333333331</v>
      </c>
      <c r="AF212" s="1">
        <v>7.082066666666667</v>
      </c>
      <c r="AG212" s="1">
        <v>7.0124666666666666</v>
      </c>
      <c r="AH212" s="1">
        <v>1</v>
      </c>
      <c r="AI212" s="1">
        <v>0</v>
      </c>
      <c r="AJ212" s="1">
        <v>344331848.51247722</v>
      </c>
      <c r="AK212" s="1">
        <v>1</v>
      </c>
      <c r="AL212" s="1">
        <v>1</v>
      </c>
      <c r="AM212" s="2" t="s">
        <v>312</v>
      </c>
      <c r="AN212" s="2">
        <v>0</v>
      </c>
      <c r="AO212" s="1">
        <v>0</v>
      </c>
      <c r="AP212" t="s">
        <v>31</v>
      </c>
      <c r="AQ212" t="s">
        <v>31</v>
      </c>
      <c r="AR212" t="s">
        <v>31</v>
      </c>
      <c r="AS212" t="s">
        <v>31</v>
      </c>
      <c r="AT212" s="1">
        <v>4</v>
      </c>
      <c r="AU212" t="s">
        <v>32</v>
      </c>
      <c r="AV212" t="s">
        <v>92</v>
      </c>
      <c r="AW212" s="10">
        <f t="shared" si="55"/>
        <v>0.19255787037400296</v>
      </c>
      <c r="AX212" s="3">
        <f t="shared" si="56"/>
        <v>4</v>
      </c>
      <c r="AY212" s="3">
        <f t="shared" si="57"/>
        <v>37</v>
      </c>
      <c r="AZ212" s="3">
        <f t="shared" si="58"/>
        <v>17</v>
      </c>
      <c r="BA212" s="3">
        <f t="shared" si="59"/>
        <v>4.6213888888888892</v>
      </c>
    </row>
    <row r="213" spans="1:53">
      <c r="A213" s="9" t="s">
        <v>313</v>
      </c>
      <c r="B213" s="1">
        <v>1</v>
      </c>
      <c r="C213" s="1">
        <v>349</v>
      </c>
      <c r="D213" s="1">
        <v>30</v>
      </c>
      <c r="E213" s="1">
        <v>0</v>
      </c>
      <c r="F213" s="1">
        <v>53495</v>
      </c>
      <c r="G213" s="1">
        <v>52037</v>
      </c>
      <c r="H213" s="1">
        <v>61938821.000765279</v>
      </c>
      <c r="I213" s="1">
        <v>0</v>
      </c>
      <c r="J213" s="1">
        <v>0</v>
      </c>
      <c r="K213" s="1">
        <v>1</v>
      </c>
      <c r="L213" s="1">
        <v>2</v>
      </c>
      <c r="M213" s="4" t="str">
        <f t="shared" si="47"/>
        <v>SIN</v>
      </c>
      <c r="N213" s="4" t="str">
        <f t="shared" si="48"/>
        <v>Peninsular</v>
      </c>
      <c r="O213" s="1"/>
      <c r="P213" s="1">
        <v>4</v>
      </c>
      <c r="Q213" s="1">
        <v>5</v>
      </c>
      <c r="R213" s="4" t="str">
        <f t="shared" si="49"/>
        <v>124</v>
      </c>
      <c r="S213" s="4">
        <f>IFERROR(VLOOKUP(R213, REgionOf!$A$2:$B$58, 2, FALSE), "")</f>
        <v>-9.8800000000000008</v>
      </c>
      <c r="T213" s="4">
        <f t="shared" si="46"/>
        <v>-171.28066799999999</v>
      </c>
      <c r="U213" s="4">
        <f t="shared" si="50"/>
        <v>0.32722116370176135</v>
      </c>
      <c r="V213" s="4">
        <f t="shared" si="51"/>
        <v>7.0779397297314297</v>
      </c>
      <c r="W213" s="4">
        <f t="shared" si="52"/>
        <v>7.0084185767196763</v>
      </c>
      <c r="X213" s="4">
        <f t="shared" si="53"/>
        <v>1.0099196633663814</v>
      </c>
      <c r="Y213" s="4">
        <f>(H213+T213*F213)*((FactorPrefPesos*X213)^AH213)</f>
        <v>53832680.257838793</v>
      </c>
      <c r="Z213" s="4">
        <f>(H213+BA213/1000+T213*F213)*((FactorPrefPesos*X213)^AH213)</f>
        <v>53832680.258619398</v>
      </c>
      <c r="AA213" s="11">
        <f>Y213-AJ213</f>
        <v>0</v>
      </c>
      <c r="AB213" s="4">
        <f t="shared" si="54"/>
        <v>7.806047797203064E-4</v>
      </c>
      <c r="AC213" s="1">
        <v>0</v>
      </c>
      <c r="AD213" s="1">
        <v>1.0099196633663814</v>
      </c>
      <c r="AE213" s="1">
        <v>0.32722116370176135</v>
      </c>
      <c r="AF213" s="1">
        <v>7.0779397297314288</v>
      </c>
      <c r="AG213" s="1">
        <v>7.0084185767196763</v>
      </c>
      <c r="AH213" s="1">
        <v>1</v>
      </c>
      <c r="AI213" s="1">
        <v>0</v>
      </c>
      <c r="AJ213" s="1">
        <v>53832680.257838793</v>
      </c>
      <c r="AK213" s="1">
        <v>1</v>
      </c>
      <c r="AL213" s="1">
        <v>1</v>
      </c>
      <c r="AM213" s="2" t="s">
        <v>313</v>
      </c>
      <c r="AN213" s="2">
        <v>0</v>
      </c>
      <c r="AO213" s="1">
        <v>0</v>
      </c>
      <c r="AP213" t="s">
        <v>31</v>
      </c>
      <c r="AQ213" t="s">
        <v>31</v>
      </c>
      <c r="AR213" t="s">
        <v>31</v>
      </c>
      <c r="AS213" t="s">
        <v>31</v>
      </c>
      <c r="AT213" s="1">
        <v>2</v>
      </c>
      <c r="AU213" t="s">
        <v>32</v>
      </c>
      <c r="AV213" t="s">
        <v>93</v>
      </c>
      <c r="AW213" s="10">
        <f t="shared" si="55"/>
        <v>3.1886574077361729E-2</v>
      </c>
      <c r="AX213" s="3">
        <f t="shared" si="56"/>
        <v>0</v>
      </c>
      <c r="AY213" s="3">
        <f t="shared" si="57"/>
        <v>45</v>
      </c>
      <c r="AZ213" s="3">
        <f t="shared" si="58"/>
        <v>55</v>
      </c>
      <c r="BA213" s="3">
        <f t="shared" si="59"/>
        <v>0.76527777777777772</v>
      </c>
    </row>
    <row r="214" spans="1:53">
      <c r="A214" s="9" t="s">
        <v>314</v>
      </c>
      <c r="B214" s="1">
        <v>1</v>
      </c>
      <c r="C214" s="1">
        <v>45</v>
      </c>
      <c r="D214" s="1">
        <v>30</v>
      </c>
      <c r="E214" s="1">
        <v>0</v>
      </c>
      <c r="F214" s="1">
        <v>73811.100000000006</v>
      </c>
      <c r="G214" s="1">
        <v>72526</v>
      </c>
      <c r="H214" s="1">
        <v>76295954.860037506</v>
      </c>
      <c r="I214" s="1">
        <v>0</v>
      </c>
      <c r="J214" s="1">
        <v>0</v>
      </c>
      <c r="K214" s="1">
        <v>1</v>
      </c>
      <c r="L214" s="1">
        <v>7</v>
      </c>
      <c r="M214" s="4" t="str">
        <f t="shared" si="47"/>
        <v>SIN</v>
      </c>
      <c r="N214" s="4" t="str">
        <f t="shared" si="48"/>
        <v>Norte</v>
      </c>
      <c r="O214" s="1"/>
      <c r="P214" s="1">
        <v>7</v>
      </c>
      <c r="Q214" s="1">
        <v>38</v>
      </c>
      <c r="R214" s="4" t="str">
        <f t="shared" si="49"/>
        <v>177</v>
      </c>
      <c r="S214" s="4">
        <f>IFERROR(VLOOKUP(R214, REgionOf!$A$2:$B$58, 2, FALSE), "")</f>
        <v>6.65</v>
      </c>
      <c r="T214" s="4">
        <f t="shared" si="46"/>
        <v>115.28506499999999</v>
      </c>
      <c r="U214" s="4">
        <f t="shared" si="50"/>
        <v>0.32944171244643383</v>
      </c>
      <c r="V214" s="4">
        <f t="shared" si="51"/>
        <v>7.0794390442438324</v>
      </c>
      <c r="W214" s="4">
        <f t="shared" si="52"/>
        <v>7.0098892461532731</v>
      </c>
      <c r="X214" s="4">
        <f t="shared" si="53"/>
        <v>1.0099216686096324</v>
      </c>
      <c r="Y214" s="4">
        <f>(H214+T214*F214)*((FactorPrefPesos*X214)^AH214)</f>
        <v>86503148.950875968</v>
      </c>
      <c r="Z214" s="4">
        <f>(H214+BA214/1000+T214*F214)*((FactorPrefPesos*X214)^AH214)</f>
        <v>86503148.950914219</v>
      </c>
      <c r="AA214" s="11">
        <f>Y214-AJ214</f>
        <v>0</v>
      </c>
      <c r="AB214" s="4">
        <f t="shared" si="54"/>
        <v>3.8251280784606934E-5</v>
      </c>
      <c r="AC214" s="1">
        <v>0</v>
      </c>
      <c r="AD214" s="1">
        <v>1.0099216686096324</v>
      </c>
      <c r="AE214" s="1">
        <v>0.32944171244643383</v>
      </c>
      <c r="AF214" s="1">
        <v>7.0794390442438324</v>
      </c>
      <c r="AG214" s="1">
        <v>7.0098892461532731</v>
      </c>
      <c r="AH214" s="1">
        <v>1</v>
      </c>
      <c r="AI214" s="1">
        <v>0</v>
      </c>
      <c r="AJ214" s="1">
        <v>86503148.950875968</v>
      </c>
      <c r="AK214" s="1">
        <v>1</v>
      </c>
      <c r="AL214" s="1">
        <v>1</v>
      </c>
      <c r="AM214" s="2" t="s">
        <v>314</v>
      </c>
      <c r="AN214" s="2">
        <v>0</v>
      </c>
      <c r="AO214" s="1">
        <v>0</v>
      </c>
      <c r="AP214" t="s">
        <v>31</v>
      </c>
      <c r="AQ214" t="s">
        <v>31</v>
      </c>
      <c r="AR214" t="s">
        <v>31</v>
      </c>
      <c r="AS214" t="s">
        <v>31</v>
      </c>
      <c r="AT214" s="1">
        <v>7</v>
      </c>
      <c r="AU214" t="s">
        <v>32</v>
      </c>
      <c r="AV214" t="s">
        <v>94</v>
      </c>
      <c r="AW214" s="10">
        <f t="shared" si="55"/>
        <v>1.5625000014551915E-3</v>
      </c>
      <c r="AX214" s="3">
        <f t="shared" si="56"/>
        <v>0</v>
      </c>
      <c r="AY214" s="3">
        <f t="shared" si="57"/>
        <v>2</v>
      </c>
      <c r="AZ214" s="3">
        <f t="shared" si="58"/>
        <v>15</v>
      </c>
      <c r="BA214" s="3">
        <f t="shared" si="59"/>
        <v>3.7499999999999999E-2</v>
      </c>
    </row>
    <row r="215" spans="1:53">
      <c r="A215" s="9" t="s">
        <v>315</v>
      </c>
      <c r="B215" s="1">
        <v>1</v>
      </c>
      <c r="C215" s="1">
        <v>348</v>
      </c>
      <c r="D215" s="1">
        <v>30</v>
      </c>
      <c r="E215" s="1">
        <v>0</v>
      </c>
      <c r="F215" s="1">
        <v>52657</v>
      </c>
      <c r="G215" s="1">
        <v>51222</v>
      </c>
      <c r="H215" s="1">
        <v>63047343.000741392</v>
      </c>
      <c r="I215" s="1">
        <v>0</v>
      </c>
      <c r="J215" s="1">
        <v>0</v>
      </c>
      <c r="K215" s="1">
        <v>1</v>
      </c>
      <c r="L215" s="1">
        <v>2</v>
      </c>
      <c r="M215" s="4" t="str">
        <f t="shared" si="47"/>
        <v>SIN</v>
      </c>
      <c r="N215" s="4" t="str">
        <f t="shared" si="48"/>
        <v>Peninsular</v>
      </c>
      <c r="O215" s="1"/>
      <c r="P215" s="1">
        <v>4</v>
      </c>
      <c r="Q215" s="1">
        <v>3</v>
      </c>
      <c r="R215" s="4" t="str">
        <f t="shared" si="49"/>
        <v>124</v>
      </c>
      <c r="S215" s="4">
        <f>IFERROR(VLOOKUP(R215, REgionOf!$A$2:$B$58, 2, FALSE), "")</f>
        <v>-9.8800000000000008</v>
      </c>
      <c r="T215" s="4">
        <f t="shared" si="46"/>
        <v>-171.28066799999999</v>
      </c>
      <c r="U215" s="4">
        <f t="shared" si="50"/>
        <v>0.32722185312004909</v>
      </c>
      <c r="V215" s="4">
        <f t="shared" si="51"/>
        <v>7.077940195226657</v>
      </c>
      <c r="W215" s="4">
        <f t="shared" si="52"/>
        <v>7.0084190333214078</v>
      </c>
      <c r="X215" s="4">
        <f t="shared" si="53"/>
        <v>1.0099196639890839</v>
      </c>
      <c r="Y215" s="4">
        <f>(H215+T215*F215)*((FactorPrefPesos*X215)^AH215)</f>
        <v>55109800.209335178</v>
      </c>
      <c r="Z215" s="4">
        <f>(H215+BA215/1000+T215*F215)*((FactorPrefPesos*X215)^AH215)</f>
        <v>55109800.21009142</v>
      </c>
      <c r="AA215" s="11">
        <f>Y215-AJ215</f>
        <v>0</v>
      </c>
      <c r="AB215" s="4">
        <f t="shared" si="54"/>
        <v>7.562488317489624E-4</v>
      </c>
      <c r="AC215" s="1">
        <v>0</v>
      </c>
      <c r="AD215" s="1">
        <v>1.0099196639890839</v>
      </c>
      <c r="AE215" s="1">
        <v>0.32722185312004909</v>
      </c>
      <c r="AF215" s="1">
        <v>7.077940195226657</v>
      </c>
      <c r="AG215" s="1">
        <v>7.0084190333214087</v>
      </c>
      <c r="AH215" s="1">
        <v>1</v>
      </c>
      <c r="AI215" s="1">
        <v>0</v>
      </c>
      <c r="AJ215" s="1">
        <v>55109800.209335171</v>
      </c>
      <c r="AK215" s="1">
        <v>1</v>
      </c>
      <c r="AL215" s="1">
        <v>1</v>
      </c>
      <c r="AM215" s="2" t="s">
        <v>315</v>
      </c>
      <c r="AN215" s="2">
        <v>0</v>
      </c>
      <c r="AO215" s="1">
        <v>0</v>
      </c>
      <c r="AP215" t="s">
        <v>31</v>
      </c>
      <c r="AQ215" t="s">
        <v>31</v>
      </c>
      <c r="AR215" t="s">
        <v>31</v>
      </c>
      <c r="AS215" t="s">
        <v>31</v>
      </c>
      <c r="AT215" s="1">
        <v>2</v>
      </c>
      <c r="AU215" t="s">
        <v>32</v>
      </c>
      <c r="AV215" t="s">
        <v>95</v>
      </c>
      <c r="AW215" s="10">
        <f t="shared" si="55"/>
        <v>3.0891203707142267E-2</v>
      </c>
      <c r="AX215" s="3">
        <f t="shared" si="56"/>
        <v>0</v>
      </c>
      <c r="AY215" s="3">
        <f t="shared" si="57"/>
        <v>44</v>
      </c>
      <c r="AZ215" s="3">
        <f t="shared" si="58"/>
        <v>29</v>
      </c>
      <c r="BA215" s="3">
        <f t="shared" si="59"/>
        <v>0.74138888888888888</v>
      </c>
    </row>
    <row r="216" spans="1:53">
      <c r="A216" s="9" t="s">
        <v>316</v>
      </c>
      <c r="B216" s="1">
        <v>1</v>
      </c>
      <c r="C216" s="1">
        <v>214</v>
      </c>
      <c r="D216" s="1">
        <v>300</v>
      </c>
      <c r="E216" s="1">
        <v>0</v>
      </c>
      <c r="F216" s="1">
        <v>800000</v>
      </c>
      <c r="G216" s="1">
        <v>800000</v>
      </c>
      <c r="H216" s="1">
        <v>796670403.57392693</v>
      </c>
      <c r="I216" s="1">
        <v>0</v>
      </c>
      <c r="J216" s="1">
        <v>0</v>
      </c>
      <c r="K216" s="1">
        <v>1</v>
      </c>
      <c r="L216" s="1">
        <v>6</v>
      </c>
      <c r="M216" s="4" t="str">
        <f t="shared" si="47"/>
        <v>SIN</v>
      </c>
      <c r="N216" s="4" t="str">
        <f t="shared" si="48"/>
        <v>Oriental</v>
      </c>
      <c r="O216" s="1"/>
      <c r="P216" s="1">
        <v>6</v>
      </c>
      <c r="Q216" s="1">
        <v>33</v>
      </c>
      <c r="R216" s="4" t="str">
        <f t="shared" si="49"/>
        <v>166</v>
      </c>
      <c r="S216" s="4">
        <f>IFERROR(VLOOKUP(R216, REgionOf!$A$2:$B$58, 2, FALSE), "")</f>
        <v>-3.13</v>
      </c>
      <c r="T216" s="4">
        <f t="shared" si="46"/>
        <v>-54.26199299999999</v>
      </c>
      <c r="U216" s="4">
        <f t="shared" si="50"/>
        <v>0.33333333333333331</v>
      </c>
      <c r="V216" s="4">
        <f t="shared" si="51"/>
        <v>7.082066666666667</v>
      </c>
      <c r="W216" s="4">
        <f t="shared" si="52"/>
        <v>7.0124666666666666</v>
      </c>
      <c r="X216" s="4">
        <f t="shared" si="53"/>
        <v>1.0099251808683583</v>
      </c>
      <c r="Y216" s="4">
        <f>(H216+T216*F216)*((FactorPrefPesos*X216)^AH216)</f>
        <v>768344429.53548431</v>
      </c>
      <c r="Z216" s="4">
        <f>(H216+BA216/1000+T216*F216)*((FactorPrefPesos*X216)^AH216)</f>
        <v>768344429.53948987</v>
      </c>
      <c r="AA216" s="11">
        <f>Y216-AJ216</f>
        <v>0</v>
      </c>
      <c r="AB216" s="4">
        <f t="shared" si="54"/>
        <v>4.0055513381958008E-3</v>
      </c>
      <c r="AC216" s="1">
        <v>0</v>
      </c>
      <c r="AD216" s="1">
        <v>1.0099251808683583</v>
      </c>
      <c r="AE216" s="1">
        <v>0.33333333333333331</v>
      </c>
      <c r="AF216" s="1">
        <v>7.082066666666667</v>
      </c>
      <c r="AG216" s="1">
        <v>7.0124666666666666</v>
      </c>
      <c r="AH216" s="1">
        <v>1</v>
      </c>
      <c r="AI216" s="1">
        <v>0</v>
      </c>
      <c r="AJ216" s="1">
        <v>768344429.53548431</v>
      </c>
      <c r="AK216" s="1">
        <v>1</v>
      </c>
      <c r="AL216" s="1">
        <v>1</v>
      </c>
      <c r="AM216" s="2" t="s">
        <v>316</v>
      </c>
      <c r="AN216" s="2">
        <v>0</v>
      </c>
      <c r="AO216" s="1">
        <v>0</v>
      </c>
      <c r="AP216" t="s">
        <v>31</v>
      </c>
      <c r="AQ216" t="s">
        <v>31</v>
      </c>
      <c r="AR216" t="s">
        <v>31</v>
      </c>
      <c r="AS216" t="s">
        <v>31</v>
      </c>
      <c r="AT216" s="1">
        <v>6</v>
      </c>
      <c r="AU216" t="s">
        <v>32</v>
      </c>
      <c r="AV216" t="s">
        <v>96</v>
      </c>
      <c r="AW216" s="10">
        <f t="shared" si="55"/>
        <v>0.16362268518423662</v>
      </c>
      <c r="AX216" s="3">
        <f t="shared" si="56"/>
        <v>3</v>
      </c>
      <c r="AY216" s="3">
        <f t="shared" si="57"/>
        <v>55</v>
      </c>
      <c r="AZ216" s="3">
        <f t="shared" si="58"/>
        <v>37</v>
      </c>
      <c r="BA216" s="3">
        <f t="shared" si="59"/>
        <v>3.9269444444444441</v>
      </c>
    </row>
    <row r="217" spans="1:53">
      <c r="A217" s="9" t="s">
        <v>317</v>
      </c>
      <c r="B217" s="1">
        <v>1</v>
      </c>
      <c r="C217" s="1">
        <v>350</v>
      </c>
      <c r="D217" s="1">
        <v>30</v>
      </c>
      <c r="E217" s="1">
        <v>0</v>
      </c>
      <c r="F217" s="1">
        <v>54974.5</v>
      </c>
      <c r="G217" s="1">
        <v>53477</v>
      </c>
      <c r="H217" s="1">
        <v>64307962.000488333</v>
      </c>
      <c r="I217" s="1">
        <v>0</v>
      </c>
      <c r="J217" s="1">
        <v>0</v>
      </c>
      <c r="K217" s="1">
        <v>1</v>
      </c>
      <c r="L217" s="1">
        <v>2</v>
      </c>
      <c r="M217" s="4" t="str">
        <f t="shared" si="47"/>
        <v>SIN</v>
      </c>
      <c r="N217" s="4" t="str">
        <f t="shared" si="48"/>
        <v>Peninsular</v>
      </c>
      <c r="O217" s="1"/>
      <c r="P217" s="1">
        <v>2</v>
      </c>
      <c r="Q217" s="1">
        <v>20</v>
      </c>
      <c r="R217" s="4" t="str">
        <f t="shared" si="49"/>
        <v>122</v>
      </c>
      <c r="S217" s="4">
        <f>IFERROR(VLOOKUP(R217, REgionOf!$A$2:$B$58, 2, FALSE), "")</f>
        <v>-21.98</v>
      </c>
      <c r="T217" s="4">
        <f t="shared" si="46"/>
        <v>-381.04747799999996</v>
      </c>
      <c r="U217" s="4">
        <f t="shared" si="50"/>
        <v>0.32722455423249669</v>
      </c>
      <c r="V217" s="4">
        <f t="shared" si="51"/>
        <v>7.0779420190177822</v>
      </c>
      <c r="W217" s="4">
        <f t="shared" si="52"/>
        <v>7.0084208222681825</v>
      </c>
      <c r="X217" s="4">
        <f t="shared" si="53"/>
        <v>1.0099196664288062</v>
      </c>
      <c r="Y217" s="4">
        <f>(H217+T217*F217)*((FactorPrefPesos*X217)^AH217)</f>
        <v>44228086.674589217</v>
      </c>
      <c r="Z217" s="4">
        <f>(H217+BA217/1000+T217*F217)*((FactorPrefPesos*X217)^AH217)</f>
        <v>44228086.675087325</v>
      </c>
      <c r="AA217" s="11">
        <f>Y217-AJ217</f>
        <v>0</v>
      </c>
      <c r="AB217" s="4">
        <f t="shared" si="54"/>
        <v>4.9810856580734253E-4</v>
      </c>
      <c r="AC217" s="1">
        <v>0</v>
      </c>
      <c r="AD217" s="1">
        <v>1.0099196664288062</v>
      </c>
      <c r="AE217" s="1">
        <v>0.32722455423249669</v>
      </c>
      <c r="AF217" s="1">
        <v>7.0779420190177813</v>
      </c>
      <c r="AG217" s="1">
        <v>7.0084208222681825</v>
      </c>
      <c r="AH217" s="1">
        <v>1</v>
      </c>
      <c r="AI217" s="1">
        <v>0</v>
      </c>
      <c r="AJ217" s="1">
        <v>44228086.674589217</v>
      </c>
      <c r="AK217" s="1">
        <v>1</v>
      </c>
      <c r="AL217" s="1">
        <v>1</v>
      </c>
      <c r="AM217" s="2" t="s">
        <v>317</v>
      </c>
      <c r="AN217" s="2">
        <v>1</v>
      </c>
      <c r="AO217" s="1">
        <v>1</v>
      </c>
      <c r="AP217" t="s">
        <v>31</v>
      </c>
      <c r="AQ217" t="s">
        <v>31</v>
      </c>
      <c r="AR217" t="s">
        <v>31</v>
      </c>
      <c r="AS217" t="s">
        <v>31</v>
      </c>
      <c r="AT217" s="1">
        <v>2</v>
      </c>
      <c r="AU217" t="s">
        <v>32</v>
      </c>
      <c r="AV217" t="s">
        <v>97</v>
      </c>
      <c r="AW217" s="10">
        <f t="shared" si="55"/>
        <v>2.0347222220152617E-2</v>
      </c>
      <c r="AX217" s="3">
        <f t="shared" si="56"/>
        <v>0</v>
      </c>
      <c r="AY217" s="3">
        <f t="shared" si="57"/>
        <v>29</v>
      </c>
      <c r="AZ217" s="3">
        <f t="shared" si="58"/>
        <v>18</v>
      </c>
      <c r="BA217" s="3">
        <f t="shared" si="59"/>
        <v>0.48833333333333334</v>
      </c>
    </row>
    <row r="218" spans="1:53">
      <c r="A218" s="9" t="s">
        <v>318</v>
      </c>
      <c r="B218" s="1">
        <v>1</v>
      </c>
      <c r="C218" s="1">
        <v>412</v>
      </c>
      <c r="D218" s="1">
        <v>30</v>
      </c>
      <c r="E218" s="1">
        <v>0</v>
      </c>
      <c r="F218" s="1">
        <v>73106</v>
      </c>
      <c r="G218" s="1">
        <v>71833</v>
      </c>
      <c r="H218" s="1">
        <v>81099493.770083338</v>
      </c>
      <c r="I218" s="1">
        <v>0</v>
      </c>
      <c r="J218" s="1">
        <v>0</v>
      </c>
      <c r="K218" s="1">
        <v>1</v>
      </c>
      <c r="L218" s="1">
        <v>7</v>
      </c>
      <c r="M218" s="4" t="str">
        <f t="shared" si="47"/>
        <v>SIN</v>
      </c>
      <c r="N218" s="4" t="str">
        <f t="shared" si="48"/>
        <v>Norte</v>
      </c>
      <c r="O218" s="1"/>
      <c r="P218" s="1">
        <v>7</v>
      </c>
      <c r="Q218" s="1">
        <v>49</v>
      </c>
      <c r="R218" s="4" t="str">
        <f t="shared" si="49"/>
        <v>177</v>
      </c>
      <c r="S218" s="4">
        <f>IFERROR(VLOOKUP(R218, REgionOf!$A$2:$B$58, 2, FALSE), "")</f>
        <v>6.65</v>
      </c>
      <c r="T218" s="4">
        <f t="shared" si="46"/>
        <v>115.28506499999999</v>
      </c>
      <c r="U218" s="4">
        <f t="shared" si="50"/>
        <v>0.32944117040060539</v>
      </c>
      <c r="V218" s="4">
        <f t="shared" si="51"/>
        <v>7.0794386782544887</v>
      </c>
      <c r="W218" s="4">
        <f t="shared" si="52"/>
        <v>7.009888887156321</v>
      </c>
      <c r="X218" s="4">
        <f t="shared" si="53"/>
        <v>1.0099216681202463</v>
      </c>
      <c r="Y218" s="4">
        <f>(H218+T218*F218)*((FactorPrefPesos*X218)^AH218)</f>
        <v>91319943.971170142</v>
      </c>
      <c r="Z218" s="4">
        <f>(H218+BA218/1000+T218*F218)*((FactorPrefPesos*X218)^AH218)</f>
        <v>91319943.971255139</v>
      </c>
      <c r="AA218" s="11">
        <f>Y218-AJ218</f>
        <v>0</v>
      </c>
      <c r="AB218" s="4">
        <f t="shared" si="54"/>
        <v>8.4996223449707031E-5</v>
      </c>
      <c r="AC218" s="1">
        <v>0</v>
      </c>
      <c r="AD218" s="1">
        <v>1.0099216681202463</v>
      </c>
      <c r="AE218" s="1">
        <v>0.32944117040060539</v>
      </c>
      <c r="AF218" s="1">
        <v>7.0794386782544887</v>
      </c>
      <c r="AG218" s="1">
        <v>7.009888887156321</v>
      </c>
      <c r="AH218" s="1">
        <v>1</v>
      </c>
      <c r="AI218" s="1">
        <v>0</v>
      </c>
      <c r="AJ218" s="1">
        <v>91319943.971170142</v>
      </c>
      <c r="AK218" s="1">
        <v>1</v>
      </c>
      <c r="AL218" s="1">
        <v>1</v>
      </c>
      <c r="AM218" s="2" t="s">
        <v>318</v>
      </c>
      <c r="AN218" s="2">
        <v>0</v>
      </c>
      <c r="AO218" s="1">
        <v>0</v>
      </c>
      <c r="AP218" s="1">
        <v>28</v>
      </c>
      <c r="AQ218" s="1">
        <v>7</v>
      </c>
      <c r="AR218" s="1">
        <v>7</v>
      </c>
      <c r="AS218" s="1">
        <v>1</v>
      </c>
      <c r="AT218" s="1">
        <v>7</v>
      </c>
      <c r="AU218" t="s">
        <v>32</v>
      </c>
      <c r="AV218" t="s">
        <v>98</v>
      </c>
      <c r="AW218" s="10">
        <f t="shared" si="55"/>
        <v>3.4722222189884633E-3</v>
      </c>
      <c r="AX218" s="3">
        <f t="shared" si="56"/>
        <v>0</v>
      </c>
      <c r="AY218" s="3">
        <f t="shared" si="57"/>
        <v>5</v>
      </c>
      <c r="AZ218" s="3">
        <f t="shared" si="58"/>
        <v>0</v>
      </c>
      <c r="BA218" s="3">
        <f t="shared" si="59"/>
        <v>8.3333333333333329E-2</v>
      </c>
    </row>
    <row r="219" spans="1:53">
      <c r="A219" s="9" t="s">
        <v>319</v>
      </c>
      <c r="B219" s="1">
        <v>1</v>
      </c>
      <c r="C219" s="1">
        <v>414</v>
      </c>
      <c r="D219" s="1">
        <v>120</v>
      </c>
      <c r="E219" s="1">
        <v>0</v>
      </c>
      <c r="F219" s="1">
        <v>320179.40000000002</v>
      </c>
      <c r="G219" s="1">
        <v>314604</v>
      </c>
      <c r="H219" s="1">
        <v>351333098.20014888</v>
      </c>
      <c r="I219" s="1">
        <v>0</v>
      </c>
      <c r="J219" s="1">
        <v>0</v>
      </c>
      <c r="K219" s="1">
        <v>1</v>
      </c>
      <c r="L219" s="1">
        <v>7</v>
      </c>
      <c r="M219" s="4" t="str">
        <f t="shared" si="47"/>
        <v>SIN</v>
      </c>
      <c r="N219" s="4" t="str">
        <f t="shared" si="48"/>
        <v>Norte</v>
      </c>
      <c r="O219" s="1"/>
      <c r="P219" s="1">
        <v>2</v>
      </c>
      <c r="Q219" s="1">
        <v>14</v>
      </c>
      <c r="R219" s="4" t="str">
        <f t="shared" si="49"/>
        <v>172</v>
      </c>
      <c r="S219" s="4">
        <f>IFERROR(VLOOKUP(R219, REgionOf!$A$2:$B$58, 2, FALSE), "")</f>
        <v>6.73</v>
      </c>
      <c r="T219" s="4">
        <f t="shared" si="46"/>
        <v>116.671953</v>
      </c>
      <c r="U219" s="4">
        <f t="shared" si="50"/>
        <v>0.32944110493099837</v>
      </c>
      <c r="V219" s="4">
        <f t="shared" si="51"/>
        <v>7.07943863404941</v>
      </c>
      <c r="W219" s="4">
        <f t="shared" si="52"/>
        <v>7.0098888437957996</v>
      </c>
      <c r="X219" s="4">
        <f t="shared" si="53"/>
        <v>1.0099216680611371</v>
      </c>
      <c r="Y219" s="4">
        <f>(H219+T219*F219)*((FactorPrefPesos*X219)^AH219)</f>
        <v>396470952.8612029</v>
      </c>
      <c r="Z219" s="4">
        <f>(H219+BA219/1000+T219*F219)*((FactorPrefPesos*X219)^AH219)</f>
        <v>396470952.86135477</v>
      </c>
      <c r="AA219" s="11">
        <f>Y219-AJ219</f>
        <v>0</v>
      </c>
      <c r="AB219" s="4">
        <f t="shared" si="54"/>
        <v>1.5181303024291992E-4</v>
      </c>
      <c r="AC219" s="1">
        <v>0</v>
      </c>
      <c r="AD219" s="1">
        <v>1.0099216680611371</v>
      </c>
      <c r="AE219" s="1">
        <v>0.32944110493099837</v>
      </c>
      <c r="AF219" s="1">
        <v>7.07943863404941</v>
      </c>
      <c r="AG219" s="1">
        <v>7.0098888437958005</v>
      </c>
      <c r="AH219" s="1">
        <v>1</v>
      </c>
      <c r="AI219" s="1">
        <v>0</v>
      </c>
      <c r="AJ219" s="1">
        <v>396470952.86120296</v>
      </c>
      <c r="AK219" s="1">
        <v>1</v>
      </c>
      <c r="AL219" s="1">
        <v>1</v>
      </c>
      <c r="AM219" s="2" t="s">
        <v>319</v>
      </c>
      <c r="AN219" s="2">
        <v>0</v>
      </c>
      <c r="AO219" s="1">
        <v>0</v>
      </c>
      <c r="AP219" t="s">
        <v>31</v>
      </c>
      <c r="AQ219" t="s">
        <v>31</v>
      </c>
      <c r="AR219" t="s">
        <v>31</v>
      </c>
      <c r="AS219" t="s">
        <v>31</v>
      </c>
      <c r="AT219" s="1">
        <v>7</v>
      </c>
      <c r="AU219" t="s">
        <v>32</v>
      </c>
      <c r="AV219" t="s">
        <v>99</v>
      </c>
      <c r="AW219" s="10">
        <f t="shared" si="55"/>
        <v>6.2037037059781142E-3</v>
      </c>
      <c r="AX219" s="3">
        <f t="shared" si="56"/>
        <v>0</v>
      </c>
      <c r="AY219" s="3">
        <f t="shared" si="57"/>
        <v>8</v>
      </c>
      <c r="AZ219" s="3">
        <f t="shared" si="58"/>
        <v>56</v>
      </c>
      <c r="BA219" s="3">
        <f t="shared" si="59"/>
        <v>0.14888888888888888</v>
      </c>
    </row>
    <row r="220" spans="1:53">
      <c r="A220" s="9" t="s">
        <v>320</v>
      </c>
      <c r="B220" s="1">
        <v>1</v>
      </c>
      <c r="C220" s="1">
        <v>331</v>
      </c>
      <c r="D220" s="1">
        <v>100</v>
      </c>
      <c r="E220" s="1">
        <v>0</v>
      </c>
      <c r="F220" s="1">
        <v>277490</v>
      </c>
      <c r="G220" s="1">
        <v>277490</v>
      </c>
      <c r="H220" s="1">
        <v>226975665.00422028</v>
      </c>
      <c r="I220" s="1">
        <v>0</v>
      </c>
      <c r="J220" s="1">
        <v>0</v>
      </c>
      <c r="K220" s="1">
        <v>1</v>
      </c>
      <c r="L220" s="1">
        <v>3</v>
      </c>
      <c r="M220" s="4" t="str">
        <f t="shared" si="47"/>
        <v>SIN</v>
      </c>
      <c r="N220" s="4" t="str">
        <f t="shared" si="48"/>
        <v>Occidental</v>
      </c>
      <c r="O220" s="1"/>
      <c r="P220" s="1">
        <v>3</v>
      </c>
      <c r="Q220" s="1">
        <v>156</v>
      </c>
      <c r="R220" s="4" t="str">
        <f t="shared" si="49"/>
        <v>133</v>
      </c>
      <c r="S220" s="4">
        <f>IFERROR(VLOOKUP(R220, REgionOf!$A$2:$B$58, 2, FALSE), "")</f>
        <v>2.7</v>
      </c>
      <c r="T220" s="4">
        <f t="shared" si="46"/>
        <v>46.807469999999995</v>
      </c>
      <c r="U220" s="4">
        <f t="shared" si="50"/>
        <v>0.33333333333333331</v>
      </c>
      <c r="V220" s="4">
        <f t="shared" si="51"/>
        <v>7.082066666666667</v>
      </c>
      <c r="W220" s="4">
        <f t="shared" si="52"/>
        <v>7.0124666666666666</v>
      </c>
      <c r="X220" s="4">
        <f t="shared" si="53"/>
        <v>1.0099251808683583</v>
      </c>
      <c r="Y220" s="4">
        <f>(H220+T220*F220)*((FactorPrefPesos*X220)^AH220)</f>
        <v>244769418.22111759</v>
      </c>
      <c r="Z220" s="4">
        <f>(H220+BA220/1000+T220*F220)*((FactorPrefPesos*X220)^AH220)</f>
        <v>244769418.22542241</v>
      </c>
      <c r="AA220" s="11">
        <f>Y220-AJ220</f>
        <v>0</v>
      </c>
      <c r="AB220" s="4">
        <f t="shared" si="54"/>
        <v>4.3047964572906494E-3</v>
      </c>
      <c r="AC220" s="1">
        <v>1</v>
      </c>
      <c r="AD220" s="1">
        <v>1.0099251808683583</v>
      </c>
      <c r="AE220" s="1">
        <v>0.33333333333333331</v>
      </c>
      <c r="AF220" s="1">
        <v>7.082066666666667</v>
      </c>
      <c r="AG220" s="1">
        <v>7.0124666666666666</v>
      </c>
      <c r="AH220" s="1">
        <v>1</v>
      </c>
      <c r="AI220" s="1">
        <v>0</v>
      </c>
      <c r="AJ220" s="1">
        <v>244769418.22111762</v>
      </c>
      <c r="AK220" s="1">
        <v>1</v>
      </c>
      <c r="AL220" s="1">
        <v>1</v>
      </c>
      <c r="AM220" s="2" t="s">
        <v>320</v>
      </c>
      <c r="AN220" s="2">
        <v>0</v>
      </c>
      <c r="AO220" s="1">
        <v>1</v>
      </c>
      <c r="AP220" t="s">
        <v>31</v>
      </c>
      <c r="AQ220" t="s">
        <v>31</v>
      </c>
      <c r="AR220" t="s">
        <v>31</v>
      </c>
      <c r="AS220" t="s">
        <v>31</v>
      </c>
      <c r="AT220" s="1">
        <v>3</v>
      </c>
      <c r="AU220" t="s">
        <v>32</v>
      </c>
      <c r="AV220" t="s">
        <v>100</v>
      </c>
      <c r="AW220" s="10">
        <f t="shared" si="55"/>
        <v>0.17584490740409819</v>
      </c>
      <c r="AX220" s="3">
        <f t="shared" si="56"/>
        <v>4</v>
      </c>
      <c r="AY220" s="3">
        <f t="shared" si="57"/>
        <v>13</v>
      </c>
      <c r="AZ220" s="3">
        <f t="shared" si="58"/>
        <v>13</v>
      </c>
      <c r="BA220" s="3">
        <f t="shared" si="59"/>
        <v>4.2202777777777776</v>
      </c>
    </row>
    <row r="221" spans="1:53">
      <c r="A221" s="9" t="s">
        <v>321</v>
      </c>
      <c r="B221" s="1">
        <v>3</v>
      </c>
      <c r="C221" s="1">
        <v>331</v>
      </c>
      <c r="D221" s="1">
        <v>70</v>
      </c>
      <c r="E221" s="1">
        <v>0</v>
      </c>
      <c r="F221" s="1">
        <v>176475</v>
      </c>
      <c r="G221" s="1">
        <v>176475</v>
      </c>
      <c r="H221" s="1">
        <v>178133177.00422028</v>
      </c>
      <c r="I221" s="1">
        <v>0</v>
      </c>
      <c r="J221" s="1">
        <v>0</v>
      </c>
      <c r="K221" s="1">
        <v>1</v>
      </c>
      <c r="L221" s="1">
        <v>2</v>
      </c>
      <c r="M221" s="4" t="str">
        <f t="shared" si="47"/>
        <v>SIN</v>
      </c>
      <c r="N221" s="4" t="str">
        <f t="shared" si="48"/>
        <v>Peninsular</v>
      </c>
      <c r="O221" s="1"/>
      <c r="P221" s="1">
        <v>2</v>
      </c>
      <c r="Q221" s="1">
        <v>52</v>
      </c>
      <c r="R221" s="4" t="str">
        <f t="shared" si="49"/>
        <v>122</v>
      </c>
      <c r="S221" s="4">
        <f>IFERROR(VLOOKUP(R221, REgionOf!$A$2:$B$58, 2, FALSE), "")</f>
        <v>-21.98</v>
      </c>
      <c r="T221" s="4">
        <f t="shared" si="46"/>
        <v>-381.04747799999996</v>
      </c>
      <c r="U221" s="4">
        <f t="shared" si="50"/>
        <v>0.33333333333333331</v>
      </c>
      <c r="V221" s="4">
        <f t="shared" si="51"/>
        <v>7.082066666666667</v>
      </c>
      <c r="W221" s="4">
        <f t="shared" si="52"/>
        <v>7.0124666666666666</v>
      </c>
      <c r="X221" s="4">
        <f t="shared" si="53"/>
        <v>1.0099251808683583</v>
      </c>
      <c r="Y221" s="4">
        <f>(H221+T221*F221)*((FactorPrefPesos*X221)^AH221)</f>
        <v>113108289.07702884</v>
      </c>
      <c r="Z221" s="4">
        <f>(H221+BA221/1000+T221*F221)*((FactorPrefPesos*X221)^AH221)</f>
        <v>113108289.08133362</v>
      </c>
      <c r="AA221" s="11">
        <f>Y221-AJ221</f>
        <v>0</v>
      </c>
      <c r="AB221" s="4">
        <f t="shared" si="54"/>
        <v>4.3047815561294556E-3</v>
      </c>
      <c r="AC221" s="1">
        <v>1</v>
      </c>
      <c r="AD221" s="1">
        <v>1.0099251808683583</v>
      </c>
      <c r="AE221" s="1">
        <v>0.33333333333333331</v>
      </c>
      <c r="AF221" s="1">
        <v>7.082066666666667</v>
      </c>
      <c r="AG221" s="1">
        <v>7.0124666666666666</v>
      </c>
      <c r="AH221" s="1">
        <v>1</v>
      </c>
      <c r="AI221" s="1">
        <v>0</v>
      </c>
      <c r="AJ221" s="1">
        <v>113108289.07702884</v>
      </c>
      <c r="AK221" s="1">
        <v>1</v>
      </c>
      <c r="AL221" s="1">
        <v>1</v>
      </c>
      <c r="AM221" s="2" t="s">
        <v>321</v>
      </c>
      <c r="AN221" s="2">
        <v>1</v>
      </c>
      <c r="AO221" s="1">
        <v>1</v>
      </c>
      <c r="AP221" t="s">
        <v>31</v>
      </c>
      <c r="AQ221" t="s">
        <v>31</v>
      </c>
      <c r="AR221" t="s">
        <v>31</v>
      </c>
      <c r="AS221" t="s">
        <v>31</v>
      </c>
      <c r="AT221" s="1">
        <v>2</v>
      </c>
      <c r="AU221" t="s">
        <v>32</v>
      </c>
      <c r="AV221" t="s">
        <v>100</v>
      </c>
      <c r="AW221" s="10">
        <f t="shared" si="55"/>
        <v>0.17584490740409819</v>
      </c>
      <c r="AX221" s="3">
        <f t="shared" si="56"/>
        <v>4</v>
      </c>
      <c r="AY221" s="3">
        <f t="shared" si="57"/>
        <v>13</v>
      </c>
      <c r="AZ221" s="3">
        <f t="shared" si="58"/>
        <v>13</v>
      </c>
      <c r="BA221" s="3">
        <f t="shared" si="59"/>
        <v>4.2202777777777776</v>
      </c>
    </row>
    <row r="222" spans="1:53">
      <c r="A222" s="9" t="s">
        <v>322</v>
      </c>
      <c r="B222" s="1">
        <v>6</v>
      </c>
      <c r="C222" s="1">
        <v>331</v>
      </c>
      <c r="D222" s="1">
        <v>18</v>
      </c>
      <c r="E222" s="1">
        <v>0</v>
      </c>
      <c r="F222" s="1">
        <v>48748</v>
      </c>
      <c r="G222" s="1">
        <v>48748</v>
      </c>
      <c r="H222" s="1">
        <v>53447999.004220277</v>
      </c>
      <c r="I222" s="1">
        <v>0</v>
      </c>
      <c r="J222" s="1">
        <v>0</v>
      </c>
      <c r="K222" s="1">
        <v>1</v>
      </c>
      <c r="L222" s="1">
        <v>2</v>
      </c>
      <c r="M222" s="4" t="str">
        <f t="shared" si="47"/>
        <v>SIN</v>
      </c>
      <c r="N222" s="4" t="str">
        <f t="shared" si="48"/>
        <v>Peninsular</v>
      </c>
      <c r="O222" s="1"/>
      <c r="P222" s="1">
        <v>2</v>
      </c>
      <c r="Q222" s="1">
        <v>53</v>
      </c>
      <c r="R222" s="4" t="str">
        <f t="shared" si="49"/>
        <v>122</v>
      </c>
      <c r="S222" s="4">
        <f>IFERROR(VLOOKUP(R222, REgionOf!$A$2:$B$58, 2, FALSE), "")</f>
        <v>-21.98</v>
      </c>
      <c r="T222" s="4">
        <f t="shared" si="46"/>
        <v>-381.04747799999996</v>
      </c>
      <c r="U222" s="4">
        <f t="shared" si="50"/>
        <v>0.33333333333333331</v>
      </c>
      <c r="V222" s="4">
        <f t="shared" si="51"/>
        <v>7.082066666666667</v>
      </c>
      <c r="W222" s="4">
        <f t="shared" si="52"/>
        <v>7.0124666666666666</v>
      </c>
      <c r="X222" s="4">
        <f t="shared" si="53"/>
        <v>1.0099251808683583</v>
      </c>
      <c r="Y222" s="4">
        <f>(H222+T222*F222)*((FactorPrefPesos*X222)^AH222)</f>
        <v>35571002.510942101</v>
      </c>
      <c r="Z222" s="4">
        <f>(H222+BA222/1000+T222*F222)*((FactorPrefPesos*X222)^AH222)</f>
        <v>35571002.51524689</v>
      </c>
      <c r="AA222" s="11">
        <f>Y222-AJ222</f>
        <v>0</v>
      </c>
      <c r="AB222" s="4">
        <f t="shared" si="54"/>
        <v>4.3047815561294556E-3</v>
      </c>
      <c r="AC222" s="1">
        <v>0</v>
      </c>
      <c r="AD222" s="1">
        <v>1.0099251808683583</v>
      </c>
      <c r="AE222" s="1">
        <v>0.33333333333333331</v>
      </c>
      <c r="AF222" s="1">
        <v>7.082066666666667</v>
      </c>
      <c r="AG222" s="1">
        <v>7.0124666666666666</v>
      </c>
      <c r="AH222" s="1">
        <v>1</v>
      </c>
      <c r="AI222" s="1">
        <v>0</v>
      </c>
      <c r="AJ222" s="1">
        <v>35571002.510942109</v>
      </c>
      <c r="AK222" s="1">
        <v>1</v>
      </c>
      <c r="AL222" s="1">
        <v>1</v>
      </c>
      <c r="AM222" s="2" t="s">
        <v>322</v>
      </c>
      <c r="AN222" s="2">
        <v>1</v>
      </c>
      <c r="AO222" s="1">
        <v>1</v>
      </c>
      <c r="AP222" t="s">
        <v>31</v>
      </c>
      <c r="AQ222" t="s">
        <v>31</v>
      </c>
      <c r="AR222" t="s">
        <v>31</v>
      </c>
      <c r="AS222" t="s">
        <v>31</v>
      </c>
      <c r="AT222" s="1">
        <v>2</v>
      </c>
      <c r="AU222" t="s">
        <v>32</v>
      </c>
      <c r="AV222" t="s">
        <v>100</v>
      </c>
      <c r="AW222" s="10">
        <f t="shared" si="55"/>
        <v>0.17584490740409819</v>
      </c>
      <c r="AX222" s="3">
        <f t="shared" si="56"/>
        <v>4</v>
      </c>
      <c r="AY222" s="3">
        <f t="shared" si="57"/>
        <v>13</v>
      </c>
      <c r="AZ222" s="3">
        <f t="shared" si="58"/>
        <v>13</v>
      </c>
      <c r="BA222" s="3">
        <f t="shared" si="59"/>
        <v>4.2202777777777776</v>
      </c>
    </row>
    <row r="223" spans="1:53">
      <c r="A223" s="9" t="s">
        <v>323</v>
      </c>
      <c r="B223" s="1">
        <v>7</v>
      </c>
      <c r="C223" s="1">
        <v>331</v>
      </c>
      <c r="D223" s="1">
        <v>16</v>
      </c>
      <c r="E223" s="1">
        <v>0</v>
      </c>
      <c r="F223" s="1">
        <v>39783</v>
      </c>
      <c r="G223" s="1">
        <v>39783</v>
      </c>
      <c r="H223" s="1">
        <v>54004038.004220277</v>
      </c>
      <c r="I223" s="1">
        <v>0</v>
      </c>
      <c r="J223" s="1">
        <v>0</v>
      </c>
      <c r="K223" s="1">
        <v>1</v>
      </c>
      <c r="L223" s="1">
        <v>2</v>
      </c>
      <c r="M223" s="4" t="str">
        <f t="shared" si="47"/>
        <v>SIN</v>
      </c>
      <c r="N223" s="4" t="str">
        <f t="shared" si="48"/>
        <v>Peninsular</v>
      </c>
      <c r="O223" s="1"/>
      <c r="P223" s="1">
        <v>2</v>
      </c>
      <c r="Q223" s="1">
        <v>37</v>
      </c>
      <c r="R223" s="4" t="str">
        <f t="shared" si="49"/>
        <v>122</v>
      </c>
      <c r="S223" s="4">
        <f>IFERROR(VLOOKUP(R223, REgionOf!$A$2:$B$58, 2, FALSE), "")</f>
        <v>-21.98</v>
      </c>
      <c r="T223" s="4">
        <f t="shared" si="46"/>
        <v>-381.04747799999996</v>
      </c>
      <c r="U223" s="4">
        <f t="shared" si="50"/>
        <v>0.33333333333333331</v>
      </c>
      <c r="V223" s="4">
        <f t="shared" si="51"/>
        <v>7.082066666666667</v>
      </c>
      <c r="W223" s="4">
        <f t="shared" si="52"/>
        <v>7.0124666666666666</v>
      </c>
      <c r="X223" s="4">
        <f t="shared" si="53"/>
        <v>1.0099251808683583</v>
      </c>
      <c r="Y223" s="4">
        <f>(H223+T223*F223)*((FactorPrefPesos*X223)^AH223)</f>
        <v>39622671.793778174</v>
      </c>
      <c r="Z223" s="4">
        <f>(H223+BA223/1000+T223*F223)*((FactorPrefPesos*X223)^AH223)</f>
        <v>39622671.798082963</v>
      </c>
      <c r="AA223" s="11">
        <f>Y223-AJ223</f>
        <v>0</v>
      </c>
      <c r="AB223" s="4">
        <f t="shared" si="54"/>
        <v>4.3047890067100525E-3</v>
      </c>
      <c r="AC223" s="1">
        <v>1</v>
      </c>
      <c r="AD223" s="1">
        <v>1.0099251808683583</v>
      </c>
      <c r="AE223" s="1">
        <v>0.33333333333333331</v>
      </c>
      <c r="AF223" s="1">
        <v>7.082066666666667</v>
      </c>
      <c r="AG223" s="1">
        <v>7.0124666666666666</v>
      </c>
      <c r="AH223" s="1">
        <v>1</v>
      </c>
      <c r="AI223" s="1">
        <v>0</v>
      </c>
      <c r="AJ223" s="1">
        <v>39622671.793778174</v>
      </c>
      <c r="AK223" s="1">
        <v>1</v>
      </c>
      <c r="AL223" s="1">
        <v>0</v>
      </c>
      <c r="AM223" s="2" t="s">
        <v>323</v>
      </c>
      <c r="AN223" s="2">
        <v>0</v>
      </c>
      <c r="AO223" s="1">
        <v>0</v>
      </c>
      <c r="AP223" t="s">
        <v>31</v>
      </c>
      <c r="AQ223" t="s">
        <v>31</v>
      </c>
      <c r="AR223" t="s">
        <v>31</v>
      </c>
      <c r="AS223" t="s">
        <v>31</v>
      </c>
      <c r="AT223" s="1">
        <v>2</v>
      </c>
      <c r="AU223" t="s">
        <v>32</v>
      </c>
      <c r="AV223" t="s">
        <v>100</v>
      </c>
      <c r="AW223" s="10">
        <f t="shared" si="55"/>
        <v>0.17584490740409819</v>
      </c>
      <c r="AX223" s="3">
        <f t="shared" si="56"/>
        <v>4</v>
      </c>
      <c r="AY223" s="3">
        <f t="shared" si="57"/>
        <v>13</v>
      </c>
      <c r="AZ223" s="3">
        <f t="shared" si="58"/>
        <v>13</v>
      </c>
      <c r="BA223" s="3">
        <f t="shared" si="59"/>
        <v>4.2202777777777776</v>
      </c>
    </row>
    <row r="224" spans="1:53">
      <c r="A224" s="9" t="s">
        <v>324</v>
      </c>
      <c r="B224" s="1">
        <v>8</v>
      </c>
      <c r="C224" s="1">
        <v>331</v>
      </c>
      <c r="D224" s="1">
        <v>16</v>
      </c>
      <c r="E224" s="1">
        <v>0</v>
      </c>
      <c r="F224" s="1">
        <v>39434</v>
      </c>
      <c r="G224" s="1">
        <v>39434</v>
      </c>
      <c r="H224" s="1">
        <v>55386630.004220277</v>
      </c>
      <c r="I224" s="1">
        <v>0</v>
      </c>
      <c r="J224" s="1">
        <v>0</v>
      </c>
      <c r="K224" s="1">
        <v>1</v>
      </c>
      <c r="L224" s="1">
        <v>2</v>
      </c>
      <c r="M224" s="4" t="str">
        <f t="shared" si="47"/>
        <v>SIN</v>
      </c>
      <c r="N224" s="4" t="str">
        <f t="shared" si="48"/>
        <v>Peninsular</v>
      </c>
      <c r="O224" s="1"/>
      <c r="P224" s="1">
        <v>2</v>
      </c>
      <c r="Q224" s="1">
        <v>9</v>
      </c>
      <c r="R224" s="4" t="str">
        <f t="shared" si="49"/>
        <v>122</v>
      </c>
      <c r="S224" s="4">
        <f>IFERROR(VLOOKUP(R224, REgionOf!$A$2:$B$58, 2, FALSE), "")</f>
        <v>-21.98</v>
      </c>
      <c r="T224" s="4">
        <f t="shared" si="46"/>
        <v>-381.04747799999996</v>
      </c>
      <c r="U224" s="4">
        <f t="shared" si="50"/>
        <v>0.33333333333333331</v>
      </c>
      <c r="V224" s="4">
        <f t="shared" si="51"/>
        <v>7.082066666666667</v>
      </c>
      <c r="W224" s="4">
        <f t="shared" si="52"/>
        <v>7.0124666666666666</v>
      </c>
      <c r="X224" s="4">
        <f t="shared" si="53"/>
        <v>1.0099251808683583</v>
      </c>
      <c r="Y224" s="4">
        <f>(H224+T224*F224)*((FactorPrefPesos*X224)^AH224)</f>
        <v>41168597.944613911</v>
      </c>
      <c r="Z224" s="4">
        <f>(H224+BA224/1000+T224*F224)*((FactorPrefPesos*X224)^AH224)</f>
        <v>41168597.948918693</v>
      </c>
      <c r="AA224" s="11">
        <f>Y224-AJ224</f>
        <v>0</v>
      </c>
      <c r="AB224" s="4">
        <f t="shared" si="54"/>
        <v>4.3047815561294556E-3</v>
      </c>
      <c r="AC224" s="1">
        <v>1</v>
      </c>
      <c r="AD224" s="1">
        <v>1.0099251808683583</v>
      </c>
      <c r="AE224" s="1">
        <v>0.33333333333333331</v>
      </c>
      <c r="AF224" s="1">
        <v>7.082066666666667</v>
      </c>
      <c r="AG224" s="1">
        <v>7.0124666666666666</v>
      </c>
      <c r="AH224" s="1">
        <v>1</v>
      </c>
      <c r="AI224" s="1">
        <v>0</v>
      </c>
      <c r="AJ224" s="1">
        <v>41168597.944613911</v>
      </c>
      <c r="AK224" s="1">
        <v>1</v>
      </c>
      <c r="AL224" s="1">
        <v>0</v>
      </c>
      <c r="AM224" s="2" t="s">
        <v>324</v>
      </c>
      <c r="AN224" s="2">
        <v>0</v>
      </c>
      <c r="AO224" s="1">
        <v>0</v>
      </c>
      <c r="AP224" t="s">
        <v>31</v>
      </c>
      <c r="AQ224" t="s">
        <v>31</v>
      </c>
      <c r="AR224" t="s">
        <v>31</v>
      </c>
      <c r="AS224" t="s">
        <v>31</v>
      </c>
      <c r="AT224" s="1">
        <v>2</v>
      </c>
      <c r="AU224" t="s">
        <v>32</v>
      </c>
      <c r="AV224" t="s">
        <v>100</v>
      </c>
      <c r="AW224" s="10">
        <f t="shared" si="55"/>
        <v>0.17584490740409819</v>
      </c>
      <c r="AX224" s="3">
        <f t="shared" si="56"/>
        <v>4</v>
      </c>
      <c r="AY224" s="3">
        <f t="shared" si="57"/>
        <v>13</v>
      </c>
      <c r="AZ224" s="3">
        <f t="shared" si="58"/>
        <v>13</v>
      </c>
      <c r="BA224" s="3">
        <f t="shared" si="59"/>
        <v>4.2202777777777776</v>
      </c>
    </row>
    <row r="225" spans="1:53">
      <c r="A225" s="9" t="s">
        <v>325</v>
      </c>
      <c r="B225" s="1">
        <v>1</v>
      </c>
      <c r="C225" s="1">
        <v>221</v>
      </c>
      <c r="D225" s="1">
        <v>30</v>
      </c>
      <c r="E225" s="1">
        <v>0</v>
      </c>
      <c r="F225" s="1">
        <v>83215</v>
      </c>
      <c r="G225" s="1">
        <v>83215</v>
      </c>
      <c r="H225" s="1">
        <v>90546242.000105828</v>
      </c>
      <c r="I225" s="1">
        <v>0</v>
      </c>
      <c r="J225" s="1">
        <v>0</v>
      </c>
      <c r="K225" s="1">
        <v>1</v>
      </c>
      <c r="L225" s="1">
        <v>7</v>
      </c>
      <c r="M225" s="4" t="str">
        <f t="shared" si="47"/>
        <v>SIN</v>
      </c>
      <c r="N225" s="4" t="str">
        <f t="shared" si="48"/>
        <v>Norte</v>
      </c>
      <c r="O225" s="1"/>
      <c r="P225" s="1">
        <v>2</v>
      </c>
      <c r="Q225" s="1">
        <v>14</v>
      </c>
      <c r="R225" s="4" t="str">
        <f t="shared" si="49"/>
        <v>172</v>
      </c>
      <c r="S225" s="4">
        <f>IFERROR(VLOOKUP(R225, REgionOf!$A$2:$B$58, 2, FALSE), "")</f>
        <v>6.73</v>
      </c>
      <c r="T225" s="4">
        <f t="shared" si="46"/>
        <v>116.671953</v>
      </c>
      <c r="U225" s="4">
        <f t="shared" si="50"/>
        <v>0.33333333333333331</v>
      </c>
      <c r="V225" s="4">
        <f t="shared" si="51"/>
        <v>7.082066666666667</v>
      </c>
      <c r="W225" s="4">
        <f t="shared" si="52"/>
        <v>7.0124666666666666</v>
      </c>
      <c r="X225" s="4">
        <f t="shared" si="53"/>
        <v>1.0099251808683583</v>
      </c>
      <c r="Y225" s="4">
        <f>(H225+T225*F225)*((FactorPrefPesos*X225)^AH225)</f>
        <v>100255098.56900083</v>
      </c>
      <c r="Z225" s="4">
        <f>(H225+BA225/1000+T225*F225)*((FactorPrefPesos*X225)^AH225)</f>
        <v>100255098.56910665</v>
      </c>
      <c r="AA225" s="11">
        <f>Y225-AJ225</f>
        <v>0</v>
      </c>
      <c r="AB225" s="4">
        <f t="shared" si="54"/>
        <v>1.0581314563751221E-4</v>
      </c>
      <c r="AC225" s="1">
        <v>0</v>
      </c>
      <c r="AD225" s="1">
        <v>1.0099251808683583</v>
      </c>
      <c r="AE225" s="1">
        <v>0.33333333333333331</v>
      </c>
      <c r="AF225" s="1">
        <v>7.082066666666667</v>
      </c>
      <c r="AG225" s="1">
        <v>7.0124666666666666</v>
      </c>
      <c r="AH225" s="1">
        <v>0</v>
      </c>
      <c r="AI225" s="1">
        <v>0</v>
      </c>
      <c r="AJ225" s="1">
        <v>100255098.56900084</v>
      </c>
      <c r="AK225" s="1">
        <v>1</v>
      </c>
      <c r="AL225" s="1">
        <v>1</v>
      </c>
      <c r="AM225" s="2" t="s">
        <v>325</v>
      </c>
      <c r="AN225" s="2">
        <v>0</v>
      </c>
      <c r="AO225" s="1">
        <v>0</v>
      </c>
      <c r="AP225" t="s">
        <v>31</v>
      </c>
      <c r="AQ225" t="s">
        <v>31</v>
      </c>
      <c r="AR225" t="s">
        <v>31</v>
      </c>
      <c r="AS225" t="s">
        <v>31</v>
      </c>
      <c r="AT225" s="1">
        <v>7</v>
      </c>
      <c r="AU225" t="s">
        <v>32</v>
      </c>
      <c r="AV225" t="s">
        <v>49</v>
      </c>
      <c r="AW225" s="10">
        <f t="shared" si="55"/>
        <v>4.4097222198615782E-3</v>
      </c>
      <c r="AX225" s="3">
        <f t="shared" si="56"/>
        <v>0</v>
      </c>
      <c r="AY225" s="3">
        <f t="shared" si="57"/>
        <v>6</v>
      </c>
      <c r="AZ225" s="3">
        <f t="shared" si="58"/>
        <v>21</v>
      </c>
      <c r="BA225" s="3">
        <f t="shared" si="59"/>
        <v>0.10583333333333333</v>
      </c>
    </row>
    <row r="226" spans="1:53">
      <c r="A226" s="9" t="s">
        <v>326</v>
      </c>
      <c r="B226" s="1">
        <v>3</v>
      </c>
      <c r="C226" s="1">
        <v>89</v>
      </c>
      <c r="D226" s="1">
        <v>65</v>
      </c>
      <c r="E226" s="1">
        <v>0</v>
      </c>
      <c r="F226" s="1">
        <v>144600</v>
      </c>
      <c r="G226" s="1">
        <v>148000</v>
      </c>
      <c r="H226" s="1">
        <v>171850000.00482777</v>
      </c>
      <c r="I226" s="1">
        <v>0</v>
      </c>
      <c r="J226" s="1">
        <v>0</v>
      </c>
      <c r="K226" s="1">
        <v>1</v>
      </c>
      <c r="L226" s="1">
        <v>3</v>
      </c>
      <c r="M226" s="4" t="str">
        <f t="shared" si="47"/>
        <v>SIN</v>
      </c>
      <c r="N226" s="4" t="str">
        <f t="shared" si="48"/>
        <v>Occidental</v>
      </c>
      <c r="O226" s="1"/>
      <c r="P226" s="1">
        <v>9</v>
      </c>
      <c r="Q226" s="1">
        <v>47</v>
      </c>
      <c r="R226" s="4" t="str">
        <f t="shared" si="49"/>
        <v>139</v>
      </c>
      <c r="S226" s="4">
        <f>IFERROR(VLOOKUP(R226, REgionOf!$A$2:$B$58, 2, FALSE), "")</f>
        <v>-0.47</v>
      </c>
      <c r="T226" s="4">
        <f t="shared" si="46"/>
        <v>-8.1479669999999995</v>
      </c>
      <c r="U226" s="4">
        <f t="shared" si="50"/>
        <v>0.33851784080512354</v>
      </c>
      <c r="V226" s="4">
        <f t="shared" si="51"/>
        <v>7.0855672461116193</v>
      </c>
      <c r="W226" s="4">
        <f t="shared" si="52"/>
        <v>7.0159003659652326</v>
      </c>
      <c r="X226" s="4">
        <f t="shared" si="53"/>
        <v>1.0099298559717791</v>
      </c>
      <c r="Y226" s="4">
        <f>(H226+T226*F226)*((FactorPrefPesos*X226)^AH226)</f>
        <v>174090215.91264498</v>
      </c>
      <c r="Z226" s="4">
        <f>(H226+BA226/1000+T226*F226)*((FactorPrefPesos*X226)^AH226)</f>
        <v>174090215.91756943</v>
      </c>
      <c r="AA226" s="11">
        <f>Y226-AJ226</f>
        <v>0</v>
      </c>
      <c r="AB226" s="4">
        <f t="shared" si="54"/>
        <v>4.9244463443756104E-3</v>
      </c>
      <c r="AC226" s="1">
        <v>1</v>
      </c>
      <c r="AD226" s="1">
        <v>1.0099298559717789</v>
      </c>
      <c r="AE226" s="1">
        <v>0.33851784080512354</v>
      </c>
      <c r="AF226" s="1">
        <v>7.0855672461116193</v>
      </c>
      <c r="AG226" s="1">
        <v>7.0159003659652335</v>
      </c>
      <c r="AH226" s="1">
        <v>1</v>
      </c>
      <c r="AI226" s="1">
        <v>0</v>
      </c>
      <c r="AJ226" s="1">
        <v>174090215.91264498</v>
      </c>
      <c r="AK226" s="1">
        <v>1</v>
      </c>
      <c r="AL226" s="1">
        <v>1</v>
      </c>
      <c r="AM226" s="2" t="s">
        <v>326</v>
      </c>
      <c r="AN226" s="2">
        <v>0</v>
      </c>
      <c r="AO226" s="1">
        <v>0</v>
      </c>
      <c r="AP226" s="1">
        <v>123</v>
      </c>
      <c r="AQ226" s="1">
        <v>9</v>
      </c>
      <c r="AR226" s="1">
        <v>3</v>
      </c>
      <c r="AS226" s="1">
        <v>1</v>
      </c>
      <c r="AT226" s="1">
        <v>3</v>
      </c>
      <c r="AU226" t="s">
        <v>32</v>
      </c>
      <c r="AV226" t="s">
        <v>79</v>
      </c>
      <c r="AW226" s="10">
        <f t="shared" si="55"/>
        <v>0.20115740740584442</v>
      </c>
      <c r="AX226" s="3">
        <f t="shared" si="56"/>
        <v>4</v>
      </c>
      <c r="AY226" s="3">
        <f t="shared" si="57"/>
        <v>49</v>
      </c>
      <c r="AZ226" s="3">
        <f t="shared" si="58"/>
        <v>40</v>
      </c>
      <c r="BA226" s="3">
        <f t="shared" si="59"/>
        <v>4.8277777777777775</v>
      </c>
    </row>
    <row r="227" spans="1:53">
      <c r="A227" s="9" t="s">
        <v>327</v>
      </c>
      <c r="B227" s="1">
        <v>2</v>
      </c>
      <c r="C227" s="1">
        <v>319</v>
      </c>
      <c r="D227" s="1">
        <v>500</v>
      </c>
      <c r="E227" s="1">
        <v>0</v>
      </c>
      <c r="F227" s="1">
        <v>246832</v>
      </c>
      <c r="G227" s="1">
        <v>241935</v>
      </c>
      <c r="H227" s="1">
        <v>249047032.00449196</v>
      </c>
      <c r="I227" s="1">
        <v>0</v>
      </c>
      <c r="J227" s="1">
        <v>0</v>
      </c>
      <c r="K227" s="1">
        <v>1</v>
      </c>
      <c r="L227" s="1">
        <v>2</v>
      </c>
      <c r="M227" s="4" t="str">
        <f t="shared" si="47"/>
        <v>SIN</v>
      </c>
      <c r="N227" s="4" t="str">
        <f t="shared" si="48"/>
        <v>Peninsular</v>
      </c>
      <c r="O227" s="1"/>
      <c r="P227" s="1">
        <v>2</v>
      </c>
      <c r="Q227" s="1">
        <v>42</v>
      </c>
      <c r="R227" s="4" t="str">
        <f t="shared" si="49"/>
        <v>122</v>
      </c>
      <c r="S227" s="4">
        <f>IFERROR(VLOOKUP(R227, REgionOf!$A$2:$B$58, 2, FALSE), "")</f>
        <v>-21.98</v>
      </c>
      <c r="T227" s="4">
        <f t="shared" si="46"/>
        <v>-381.04747799999996</v>
      </c>
      <c r="U227" s="4">
        <f t="shared" si="50"/>
        <v>0.32889522688312517</v>
      </c>
      <c r="V227" s="4">
        <f t="shared" si="51"/>
        <v>7.079070057191486</v>
      </c>
      <c r="W227" s="4">
        <f t="shared" si="52"/>
        <v>7.0095273087646932</v>
      </c>
      <c r="X227" s="4">
        <f t="shared" si="53"/>
        <v>1.009921175189636</v>
      </c>
      <c r="Y227" s="4">
        <f>(H227+T227*F227)*((FactorPrefPesos*X227)^AH227)</f>
        <v>158095327.15247634</v>
      </c>
      <c r="Z227" s="4">
        <f>(H227+BA227/1000+T227*F227)*((FactorPrefPesos*X227)^AH227)</f>
        <v>158095327.15705821</v>
      </c>
      <c r="AA227" s="11">
        <f>Y227-AJ227</f>
        <v>0</v>
      </c>
      <c r="AB227" s="4">
        <f t="shared" si="54"/>
        <v>4.5818984508514404E-3</v>
      </c>
      <c r="AC227" s="1">
        <v>1</v>
      </c>
      <c r="AD227" s="1">
        <v>1.009921175189636</v>
      </c>
      <c r="AE227" s="1">
        <v>0.32889522688312517</v>
      </c>
      <c r="AF227" s="1">
        <v>7.079070057191486</v>
      </c>
      <c r="AG227" s="1">
        <v>7.0095273087646941</v>
      </c>
      <c r="AH227" s="1">
        <v>1</v>
      </c>
      <c r="AI227" s="1">
        <v>0</v>
      </c>
      <c r="AJ227" s="1">
        <v>158095327.15247631</v>
      </c>
      <c r="AK227" s="1">
        <v>1</v>
      </c>
      <c r="AL227" s="1">
        <v>1</v>
      </c>
      <c r="AM227" s="2" t="s">
        <v>327</v>
      </c>
      <c r="AN227" s="2">
        <v>1</v>
      </c>
      <c r="AO227" s="1">
        <v>1</v>
      </c>
      <c r="AP227" t="s">
        <v>31</v>
      </c>
      <c r="AQ227" t="s">
        <v>31</v>
      </c>
      <c r="AR227" t="s">
        <v>31</v>
      </c>
      <c r="AS227" t="s">
        <v>31</v>
      </c>
      <c r="AT227" s="1">
        <v>2</v>
      </c>
      <c r="AU227" t="s">
        <v>32</v>
      </c>
      <c r="AV227" t="s">
        <v>54</v>
      </c>
      <c r="AW227" s="10">
        <f t="shared" si="55"/>
        <v>0.18716435185342561</v>
      </c>
      <c r="AX227" s="3">
        <f t="shared" si="56"/>
        <v>4</v>
      </c>
      <c r="AY227" s="3">
        <f t="shared" si="57"/>
        <v>29</v>
      </c>
      <c r="AZ227" s="3">
        <f t="shared" si="58"/>
        <v>31</v>
      </c>
      <c r="BA227" s="3">
        <f t="shared" si="59"/>
        <v>4.4919444444444441</v>
      </c>
    </row>
    <row r="229" spans="1:53">
      <c r="B229" s="3" t="s">
        <v>461</v>
      </c>
      <c r="D229" s="3" t="s">
        <v>454</v>
      </c>
    </row>
    <row r="230" spans="1:53">
      <c r="B230" s="4">
        <v>1.01</v>
      </c>
      <c r="D230" s="4">
        <v>17.336099999999998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
  <sheetViews>
    <sheetView workbookViewId="0"/>
  </sheetViews>
  <sheetFormatPr baseColWidth="10" defaultColWidth="9.140625" defaultRowHeight="15"/>
  <sheetData>
    <row r="2" spans="1:1">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58"/>
  <sheetViews>
    <sheetView workbookViewId="0">
      <selection activeCell="A5" sqref="A5"/>
    </sheetView>
  </sheetViews>
  <sheetFormatPr baseColWidth="10" defaultRowHeight="15"/>
  <sheetData>
    <row r="1" spans="1:17">
      <c r="A1" t="s">
        <v>330</v>
      </c>
      <c r="B1" t="s">
        <v>331</v>
      </c>
      <c r="C1" t="s">
        <v>332</v>
      </c>
      <c r="D1" t="s">
        <v>333</v>
      </c>
      <c r="F1" t="s">
        <v>334</v>
      </c>
      <c r="G1" t="s">
        <v>335</v>
      </c>
      <c r="H1" t="s">
        <v>336</v>
      </c>
      <c r="I1" t="s">
        <v>333</v>
      </c>
      <c r="J1" t="s">
        <v>337</v>
      </c>
      <c r="K1" t="s">
        <v>331</v>
      </c>
      <c r="L1" t="s">
        <v>332</v>
      </c>
      <c r="Q1" t="s">
        <v>332</v>
      </c>
    </row>
    <row r="2" spans="1:17">
      <c r="A2" t="s">
        <v>338</v>
      </c>
      <c r="B2">
        <v>8.41</v>
      </c>
      <c r="C2">
        <v>1</v>
      </c>
      <c r="D2" t="s">
        <v>339</v>
      </c>
      <c r="F2">
        <v>1</v>
      </c>
      <c r="G2">
        <v>6</v>
      </c>
      <c r="H2">
        <v>5</v>
      </c>
      <c r="I2" t="s">
        <v>340</v>
      </c>
      <c r="J2">
        <v>1000000</v>
      </c>
      <c r="K2">
        <v>-4.8099999999999996</v>
      </c>
      <c r="L2">
        <v>34</v>
      </c>
      <c r="Q2">
        <v>1</v>
      </c>
    </row>
    <row r="3" spans="1:17">
      <c r="A3" t="s">
        <v>341</v>
      </c>
      <c r="B3">
        <v>8.68</v>
      </c>
      <c r="C3">
        <v>2</v>
      </c>
      <c r="D3" t="s">
        <v>342</v>
      </c>
      <c r="F3">
        <v>1</v>
      </c>
      <c r="G3">
        <v>3</v>
      </c>
      <c r="H3">
        <v>3</v>
      </c>
      <c r="I3" t="s">
        <v>343</v>
      </c>
      <c r="J3">
        <v>1000000</v>
      </c>
      <c r="K3">
        <v>2.7</v>
      </c>
      <c r="L3">
        <v>23</v>
      </c>
      <c r="Q3">
        <v>1</v>
      </c>
    </row>
    <row r="4" spans="1:17">
      <c r="A4" t="s">
        <v>344</v>
      </c>
      <c r="B4">
        <v>8.6199999999999992</v>
      </c>
      <c r="C4">
        <v>3</v>
      </c>
      <c r="D4" t="s">
        <v>345</v>
      </c>
      <c r="F4">
        <v>1</v>
      </c>
      <c r="G4">
        <v>2</v>
      </c>
      <c r="H4">
        <v>1</v>
      </c>
      <c r="I4" t="s">
        <v>346</v>
      </c>
      <c r="J4">
        <v>1000000</v>
      </c>
      <c r="K4">
        <v>-3.61</v>
      </c>
      <c r="L4">
        <v>39</v>
      </c>
      <c r="Q4">
        <v>2</v>
      </c>
    </row>
    <row r="5" spans="1:17">
      <c r="A5" t="s">
        <v>347</v>
      </c>
      <c r="B5">
        <v>7.99</v>
      </c>
      <c r="C5">
        <v>4</v>
      </c>
      <c r="D5" t="s">
        <v>348</v>
      </c>
      <c r="F5">
        <v>1</v>
      </c>
      <c r="G5">
        <v>2</v>
      </c>
      <c r="H5">
        <v>3</v>
      </c>
      <c r="I5" t="s">
        <v>349</v>
      </c>
      <c r="J5">
        <v>1000000</v>
      </c>
      <c r="K5">
        <v>-22.42</v>
      </c>
      <c r="L5">
        <v>41</v>
      </c>
      <c r="Q5">
        <v>3</v>
      </c>
    </row>
    <row r="6" spans="1:17">
      <c r="A6" t="s">
        <v>350</v>
      </c>
      <c r="B6">
        <v>7.36</v>
      </c>
      <c r="C6">
        <v>5</v>
      </c>
      <c r="D6" t="s">
        <v>351</v>
      </c>
      <c r="F6">
        <v>1</v>
      </c>
      <c r="G6">
        <v>3</v>
      </c>
      <c r="H6">
        <v>7</v>
      </c>
      <c r="I6" t="s">
        <v>352</v>
      </c>
      <c r="J6">
        <v>1000000</v>
      </c>
      <c r="K6">
        <v>0.76</v>
      </c>
      <c r="L6">
        <v>27</v>
      </c>
      <c r="Q6">
        <v>4</v>
      </c>
    </row>
    <row r="7" spans="1:17">
      <c r="A7" t="s">
        <v>353</v>
      </c>
      <c r="B7">
        <v>6.42</v>
      </c>
      <c r="C7">
        <v>6</v>
      </c>
      <c r="D7" t="s">
        <v>354</v>
      </c>
      <c r="F7">
        <v>1</v>
      </c>
      <c r="G7">
        <v>5</v>
      </c>
      <c r="H7">
        <v>1</v>
      </c>
      <c r="I7" t="s">
        <v>355</v>
      </c>
      <c r="J7">
        <v>1000000</v>
      </c>
      <c r="K7">
        <v>-6.55</v>
      </c>
      <c r="L7">
        <v>30</v>
      </c>
      <c r="Q7">
        <v>5</v>
      </c>
    </row>
    <row r="8" spans="1:17">
      <c r="A8" t="s">
        <v>356</v>
      </c>
      <c r="B8">
        <v>8.41</v>
      </c>
      <c r="C8">
        <v>1</v>
      </c>
      <c r="D8" t="s">
        <v>357</v>
      </c>
      <c r="F8">
        <v>1</v>
      </c>
      <c r="G8">
        <v>6</v>
      </c>
      <c r="H8">
        <v>7</v>
      </c>
      <c r="I8" t="s">
        <v>358</v>
      </c>
      <c r="J8">
        <v>1000000</v>
      </c>
      <c r="K8">
        <v>-2.81</v>
      </c>
      <c r="L8">
        <v>36</v>
      </c>
      <c r="Q8">
        <v>6</v>
      </c>
    </row>
    <row r="9" spans="1:17">
      <c r="A9" t="s">
        <v>359</v>
      </c>
      <c r="B9">
        <v>-3.61</v>
      </c>
      <c r="C9">
        <v>39</v>
      </c>
      <c r="D9" t="s">
        <v>346</v>
      </c>
      <c r="F9">
        <v>1</v>
      </c>
      <c r="G9">
        <v>1</v>
      </c>
      <c r="H9">
        <v>5</v>
      </c>
      <c r="I9" t="s">
        <v>351</v>
      </c>
      <c r="J9">
        <v>1000000</v>
      </c>
      <c r="K9">
        <v>7.36</v>
      </c>
      <c r="L9">
        <v>5</v>
      </c>
      <c r="Q9">
        <v>7</v>
      </c>
    </row>
    <row r="10" spans="1:17">
      <c r="A10" t="s">
        <v>360</v>
      </c>
      <c r="B10">
        <v>-21.98</v>
      </c>
      <c r="C10">
        <v>40</v>
      </c>
      <c r="D10" t="s">
        <v>361</v>
      </c>
      <c r="F10">
        <v>1</v>
      </c>
      <c r="G10">
        <v>2</v>
      </c>
      <c r="H10">
        <v>4</v>
      </c>
      <c r="I10" t="s">
        <v>362</v>
      </c>
      <c r="J10">
        <v>1000000</v>
      </c>
      <c r="K10">
        <v>-9.8800000000000008</v>
      </c>
      <c r="L10">
        <v>42</v>
      </c>
      <c r="Q10">
        <v>8</v>
      </c>
    </row>
    <row r="11" spans="1:17">
      <c r="A11" t="s">
        <v>363</v>
      </c>
      <c r="B11">
        <v>-22.42</v>
      </c>
      <c r="C11">
        <v>41</v>
      </c>
      <c r="D11" t="s">
        <v>349</v>
      </c>
      <c r="F11">
        <v>1</v>
      </c>
      <c r="G11">
        <v>7</v>
      </c>
      <c r="H11">
        <v>3</v>
      </c>
      <c r="I11" t="s">
        <v>364</v>
      </c>
      <c r="J11">
        <v>1000000</v>
      </c>
      <c r="K11">
        <v>6.65</v>
      </c>
      <c r="L11">
        <v>9</v>
      </c>
      <c r="Q11">
        <v>9</v>
      </c>
    </row>
    <row r="12" spans="1:17">
      <c r="A12" t="s">
        <v>365</v>
      </c>
      <c r="B12">
        <v>-9.8800000000000008</v>
      </c>
      <c r="C12">
        <v>42</v>
      </c>
      <c r="D12" t="s">
        <v>362</v>
      </c>
      <c r="F12">
        <v>1</v>
      </c>
      <c r="G12">
        <v>7</v>
      </c>
      <c r="H12">
        <v>5</v>
      </c>
      <c r="I12" t="s">
        <v>366</v>
      </c>
      <c r="J12">
        <v>1000000</v>
      </c>
      <c r="K12">
        <v>5.69</v>
      </c>
      <c r="L12">
        <v>10</v>
      </c>
      <c r="Q12">
        <v>9</v>
      </c>
    </row>
    <row r="13" spans="1:17">
      <c r="A13" t="s">
        <v>367</v>
      </c>
      <c r="B13">
        <v>3.12</v>
      </c>
      <c r="C13">
        <v>21</v>
      </c>
      <c r="D13" t="s">
        <v>368</v>
      </c>
      <c r="F13">
        <v>2</v>
      </c>
      <c r="G13">
        <v>1</v>
      </c>
      <c r="H13">
        <v>3</v>
      </c>
      <c r="I13" t="s">
        <v>369</v>
      </c>
      <c r="J13">
        <v>1000000</v>
      </c>
      <c r="K13">
        <v>8.2799999999999994</v>
      </c>
      <c r="L13">
        <v>45</v>
      </c>
      <c r="Q13">
        <v>10</v>
      </c>
    </row>
    <row r="14" spans="1:17">
      <c r="A14" t="s">
        <v>370</v>
      </c>
      <c r="B14">
        <v>1.43</v>
      </c>
      <c r="C14">
        <v>22</v>
      </c>
      <c r="D14" t="s">
        <v>371</v>
      </c>
      <c r="F14">
        <v>1</v>
      </c>
      <c r="G14">
        <v>6</v>
      </c>
      <c r="H14">
        <v>9</v>
      </c>
      <c r="I14" t="s">
        <v>372</v>
      </c>
      <c r="J14">
        <v>1000000</v>
      </c>
      <c r="K14">
        <v>-2.4</v>
      </c>
      <c r="L14">
        <v>38</v>
      </c>
      <c r="Q14">
        <v>11</v>
      </c>
    </row>
    <row r="15" spans="1:17">
      <c r="A15" t="s">
        <v>373</v>
      </c>
      <c r="B15">
        <v>2.7</v>
      </c>
      <c r="C15">
        <v>23</v>
      </c>
      <c r="D15" t="s">
        <v>343</v>
      </c>
      <c r="F15">
        <v>1</v>
      </c>
      <c r="G15">
        <v>3</v>
      </c>
      <c r="H15">
        <v>2</v>
      </c>
      <c r="I15" t="s">
        <v>371</v>
      </c>
      <c r="J15">
        <v>1000000</v>
      </c>
      <c r="K15">
        <v>1.43</v>
      </c>
      <c r="L15">
        <v>22</v>
      </c>
      <c r="Q15">
        <v>11</v>
      </c>
    </row>
    <row r="16" spans="1:17">
      <c r="A16" t="s">
        <v>374</v>
      </c>
      <c r="B16">
        <v>10.67</v>
      </c>
      <c r="C16">
        <v>24</v>
      </c>
      <c r="D16" t="s">
        <v>375</v>
      </c>
      <c r="F16">
        <v>1</v>
      </c>
      <c r="G16">
        <v>1</v>
      </c>
      <c r="H16">
        <v>1</v>
      </c>
      <c r="I16" t="s">
        <v>339</v>
      </c>
      <c r="J16">
        <v>1000000</v>
      </c>
      <c r="K16">
        <v>8.41</v>
      </c>
      <c r="L16">
        <v>1</v>
      </c>
      <c r="Q16">
        <v>12</v>
      </c>
    </row>
    <row r="17" spans="1:17">
      <c r="A17" t="s">
        <v>376</v>
      </c>
      <c r="B17">
        <v>1.17</v>
      </c>
      <c r="C17">
        <v>25</v>
      </c>
      <c r="D17" t="s">
        <v>377</v>
      </c>
      <c r="F17">
        <v>1</v>
      </c>
      <c r="G17">
        <v>1</v>
      </c>
      <c r="H17">
        <v>7</v>
      </c>
      <c r="I17" t="s">
        <v>357</v>
      </c>
      <c r="J17">
        <v>1000000</v>
      </c>
      <c r="K17">
        <v>8.41</v>
      </c>
      <c r="L17">
        <v>1</v>
      </c>
      <c r="Q17">
        <v>13</v>
      </c>
    </row>
    <row r="18" spans="1:17">
      <c r="A18" t="s">
        <v>378</v>
      </c>
      <c r="B18">
        <v>1.4</v>
      </c>
      <c r="C18">
        <v>26</v>
      </c>
      <c r="D18" t="s">
        <v>379</v>
      </c>
      <c r="F18">
        <v>1</v>
      </c>
      <c r="G18">
        <v>4</v>
      </c>
      <c r="H18">
        <v>10</v>
      </c>
      <c r="I18" t="s">
        <v>380</v>
      </c>
      <c r="J18">
        <v>1000000</v>
      </c>
      <c r="K18">
        <v>6.24</v>
      </c>
      <c r="L18">
        <v>19</v>
      </c>
      <c r="Q18">
        <v>14</v>
      </c>
    </row>
    <row r="19" spans="1:17">
      <c r="A19" t="s">
        <v>381</v>
      </c>
      <c r="B19">
        <v>0.76</v>
      </c>
      <c r="C19">
        <v>27</v>
      </c>
      <c r="D19" t="s">
        <v>352</v>
      </c>
      <c r="F19">
        <v>1</v>
      </c>
      <c r="G19">
        <v>7</v>
      </c>
      <c r="H19">
        <v>1</v>
      </c>
      <c r="I19" t="s">
        <v>382</v>
      </c>
      <c r="J19">
        <v>1000000</v>
      </c>
      <c r="K19">
        <v>7.56</v>
      </c>
      <c r="L19">
        <v>7</v>
      </c>
      <c r="Q19">
        <v>14</v>
      </c>
    </row>
    <row r="20" spans="1:17">
      <c r="A20" t="s">
        <v>383</v>
      </c>
      <c r="B20">
        <v>-3.87</v>
      </c>
      <c r="C20">
        <v>28</v>
      </c>
      <c r="D20" t="s">
        <v>384</v>
      </c>
      <c r="F20">
        <v>3</v>
      </c>
      <c r="G20">
        <v>1</v>
      </c>
      <c r="H20">
        <v>1</v>
      </c>
      <c r="I20" t="s">
        <v>385</v>
      </c>
      <c r="J20">
        <v>1000000</v>
      </c>
      <c r="K20">
        <v>-34.28</v>
      </c>
      <c r="L20">
        <v>49</v>
      </c>
      <c r="Q20">
        <v>15</v>
      </c>
    </row>
    <row r="21" spans="1:17">
      <c r="A21" t="s">
        <v>386</v>
      </c>
      <c r="B21">
        <v>-0.47</v>
      </c>
      <c r="C21">
        <v>29</v>
      </c>
      <c r="D21" t="s">
        <v>387</v>
      </c>
      <c r="F21">
        <v>1</v>
      </c>
      <c r="G21">
        <v>5</v>
      </c>
      <c r="H21">
        <v>2</v>
      </c>
      <c r="I21" t="s">
        <v>384</v>
      </c>
      <c r="J21">
        <v>1000000</v>
      </c>
      <c r="K21">
        <v>-3.87</v>
      </c>
      <c r="L21">
        <v>28</v>
      </c>
      <c r="Q21">
        <v>16</v>
      </c>
    </row>
    <row r="22" spans="1:17">
      <c r="A22" t="s">
        <v>388</v>
      </c>
      <c r="B22">
        <v>5.44</v>
      </c>
      <c r="C22">
        <v>12</v>
      </c>
      <c r="D22" t="s">
        <v>389</v>
      </c>
      <c r="F22">
        <v>1</v>
      </c>
      <c r="G22">
        <v>3</v>
      </c>
      <c r="H22">
        <v>8</v>
      </c>
      <c r="I22" t="s">
        <v>384</v>
      </c>
      <c r="J22">
        <v>1000000</v>
      </c>
      <c r="K22">
        <v>-3.87</v>
      </c>
      <c r="L22">
        <v>28</v>
      </c>
      <c r="Q22">
        <v>17</v>
      </c>
    </row>
    <row r="23" spans="1:17">
      <c r="A23" t="s">
        <v>390</v>
      </c>
      <c r="B23">
        <v>4.97</v>
      </c>
      <c r="C23">
        <v>13</v>
      </c>
      <c r="D23" t="s">
        <v>391</v>
      </c>
      <c r="F23">
        <v>3</v>
      </c>
      <c r="G23">
        <v>1</v>
      </c>
      <c r="H23">
        <v>2</v>
      </c>
      <c r="I23" t="s">
        <v>392</v>
      </c>
      <c r="J23">
        <v>1000000</v>
      </c>
      <c r="K23">
        <v>-34.28</v>
      </c>
      <c r="L23">
        <v>50</v>
      </c>
      <c r="Q23">
        <v>17</v>
      </c>
    </row>
    <row r="24" spans="1:17">
      <c r="A24" t="s">
        <v>393</v>
      </c>
      <c r="B24">
        <v>6.38</v>
      </c>
      <c r="C24">
        <v>14</v>
      </c>
      <c r="D24" t="s">
        <v>394</v>
      </c>
      <c r="F24">
        <v>1</v>
      </c>
      <c r="G24">
        <v>1</v>
      </c>
      <c r="H24">
        <v>4</v>
      </c>
      <c r="I24" t="s">
        <v>348</v>
      </c>
      <c r="J24">
        <v>1000000</v>
      </c>
      <c r="K24">
        <v>7.99</v>
      </c>
      <c r="L24">
        <v>4</v>
      </c>
      <c r="Q24">
        <v>18</v>
      </c>
    </row>
    <row r="25" spans="1:17">
      <c r="A25" t="s">
        <v>395</v>
      </c>
      <c r="B25">
        <v>6.58</v>
      </c>
      <c r="C25">
        <v>15</v>
      </c>
      <c r="D25" t="s">
        <v>396</v>
      </c>
      <c r="F25">
        <v>1</v>
      </c>
      <c r="G25">
        <v>3</v>
      </c>
      <c r="H25">
        <v>6</v>
      </c>
      <c r="I25" t="s">
        <v>379</v>
      </c>
      <c r="J25">
        <v>1000000</v>
      </c>
      <c r="K25">
        <v>1.4</v>
      </c>
      <c r="L25">
        <v>26</v>
      </c>
      <c r="Q25">
        <v>19</v>
      </c>
    </row>
    <row r="26" spans="1:17">
      <c r="A26" t="s">
        <v>397</v>
      </c>
      <c r="B26">
        <v>5.59</v>
      </c>
      <c r="C26">
        <v>16</v>
      </c>
      <c r="D26" t="s">
        <v>398</v>
      </c>
      <c r="F26">
        <v>1</v>
      </c>
      <c r="G26">
        <v>4</v>
      </c>
      <c r="H26">
        <v>4</v>
      </c>
      <c r="I26" t="s">
        <v>396</v>
      </c>
      <c r="J26">
        <v>1000000</v>
      </c>
      <c r="K26">
        <v>6.58</v>
      </c>
      <c r="L26">
        <v>15</v>
      </c>
      <c r="Q26">
        <v>20</v>
      </c>
    </row>
    <row r="27" spans="1:17">
      <c r="A27" t="s">
        <v>399</v>
      </c>
      <c r="B27">
        <v>4.33</v>
      </c>
      <c r="C27">
        <v>17</v>
      </c>
      <c r="D27" t="s">
        <v>400</v>
      </c>
      <c r="F27">
        <v>1</v>
      </c>
      <c r="G27">
        <v>1</v>
      </c>
      <c r="H27">
        <v>6</v>
      </c>
      <c r="I27" t="s">
        <v>354</v>
      </c>
      <c r="J27">
        <v>1000000</v>
      </c>
      <c r="K27">
        <v>6.42</v>
      </c>
      <c r="L27">
        <v>6</v>
      </c>
      <c r="Q27">
        <v>21</v>
      </c>
    </row>
    <row r="28" spans="1:17">
      <c r="A28" t="s">
        <v>401</v>
      </c>
      <c r="B28">
        <v>6.8</v>
      </c>
      <c r="C28">
        <v>18</v>
      </c>
      <c r="D28" t="s">
        <v>402</v>
      </c>
      <c r="F28">
        <v>1</v>
      </c>
      <c r="G28">
        <v>2</v>
      </c>
      <c r="H28">
        <v>2</v>
      </c>
      <c r="I28" t="s">
        <v>361</v>
      </c>
      <c r="J28">
        <v>1000000</v>
      </c>
      <c r="K28">
        <v>-21.98</v>
      </c>
      <c r="L28">
        <v>40</v>
      </c>
      <c r="Q28">
        <v>22</v>
      </c>
    </row>
    <row r="29" spans="1:17">
      <c r="A29" t="s">
        <v>403</v>
      </c>
      <c r="B29">
        <v>7.44</v>
      </c>
      <c r="C29">
        <v>20</v>
      </c>
      <c r="D29" t="s">
        <v>404</v>
      </c>
      <c r="F29">
        <v>2</v>
      </c>
      <c r="G29">
        <v>1</v>
      </c>
      <c r="H29">
        <v>2</v>
      </c>
      <c r="I29" t="s">
        <v>405</v>
      </c>
      <c r="J29">
        <v>1000000</v>
      </c>
      <c r="K29">
        <v>8.39</v>
      </c>
      <c r="L29">
        <v>46</v>
      </c>
      <c r="Q29">
        <v>23</v>
      </c>
    </row>
    <row r="30" spans="1:17">
      <c r="A30" t="s">
        <v>406</v>
      </c>
      <c r="B30">
        <v>6.38</v>
      </c>
      <c r="C30">
        <v>14</v>
      </c>
      <c r="D30" t="s">
        <v>407</v>
      </c>
      <c r="F30">
        <v>1</v>
      </c>
      <c r="G30">
        <v>7</v>
      </c>
      <c r="H30">
        <v>2</v>
      </c>
      <c r="I30" t="s">
        <v>408</v>
      </c>
      <c r="J30">
        <v>1000000</v>
      </c>
      <c r="K30">
        <v>6.73</v>
      </c>
      <c r="L30">
        <v>8</v>
      </c>
      <c r="Q30">
        <v>24</v>
      </c>
    </row>
    <row r="31" spans="1:17">
      <c r="A31" t="s">
        <v>409</v>
      </c>
      <c r="B31">
        <v>-6.55</v>
      </c>
      <c r="C31">
        <v>30</v>
      </c>
      <c r="D31" t="s">
        <v>355</v>
      </c>
      <c r="F31">
        <v>1</v>
      </c>
      <c r="G31">
        <v>4</v>
      </c>
      <c r="H31">
        <v>5</v>
      </c>
      <c r="I31" t="s">
        <v>398</v>
      </c>
      <c r="J31">
        <v>1000000</v>
      </c>
      <c r="K31">
        <v>5.59</v>
      </c>
      <c r="L31">
        <v>16</v>
      </c>
      <c r="Q31">
        <v>25</v>
      </c>
    </row>
    <row r="32" spans="1:17">
      <c r="A32" t="s">
        <v>410</v>
      </c>
      <c r="B32">
        <v>-3.87</v>
      </c>
      <c r="C32">
        <v>28</v>
      </c>
      <c r="D32" t="s">
        <v>384</v>
      </c>
      <c r="F32">
        <v>4</v>
      </c>
      <c r="G32">
        <v>1</v>
      </c>
      <c r="H32">
        <v>1</v>
      </c>
      <c r="I32" t="s">
        <v>411</v>
      </c>
      <c r="J32">
        <v>1000000</v>
      </c>
      <c r="K32">
        <v>0</v>
      </c>
      <c r="L32" t="s">
        <v>31</v>
      </c>
      <c r="Q32">
        <v>26</v>
      </c>
    </row>
    <row r="33" spans="1:17">
      <c r="A33" t="s">
        <v>412</v>
      </c>
      <c r="B33">
        <v>-1.1200000000000001</v>
      </c>
      <c r="C33">
        <v>31</v>
      </c>
      <c r="D33" t="s">
        <v>413</v>
      </c>
      <c r="F33">
        <v>1</v>
      </c>
      <c r="G33">
        <v>1</v>
      </c>
      <c r="H33">
        <v>2</v>
      </c>
      <c r="I33" t="s">
        <v>342</v>
      </c>
      <c r="J33">
        <v>1000000</v>
      </c>
      <c r="K33">
        <v>8.68</v>
      </c>
      <c r="L33">
        <v>2</v>
      </c>
      <c r="Q33">
        <v>27</v>
      </c>
    </row>
    <row r="34" spans="1:17">
      <c r="A34" t="s">
        <v>414</v>
      </c>
      <c r="B34">
        <v>-3.07</v>
      </c>
      <c r="C34">
        <v>32</v>
      </c>
      <c r="D34" t="s">
        <v>415</v>
      </c>
      <c r="F34">
        <v>1</v>
      </c>
      <c r="G34">
        <v>4</v>
      </c>
      <c r="H34">
        <v>2</v>
      </c>
      <c r="I34" t="s">
        <v>391</v>
      </c>
      <c r="J34">
        <v>1000000</v>
      </c>
      <c r="K34">
        <v>4.97</v>
      </c>
      <c r="L34">
        <v>13</v>
      </c>
      <c r="Q34">
        <v>28</v>
      </c>
    </row>
    <row r="35" spans="1:17">
      <c r="A35" t="s">
        <v>416</v>
      </c>
      <c r="B35">
        <v>-3.73</v>
      </c>
      <c r="C35">
        <v>33</v>
      </c>
      <c r="D35" t="s">
        <v>417</v>
      </c>
      <c r="F35">
        <v>1</v>
      </c>
      <c r="G35">
        <v>1</v>
      </c>
      <c r="H35">
        <v>3</v>
      </c>
      <c r="I35" t="s">
        <v>345</v>
      </c>
      <c r="J35">
        <v>1000000</v>
      </c>
      <c r="K35">
        <v>8.6199999999999992</v>
      </c>
      <c r="L35">
        <v>3</v>
      </c>
      <c r="Q35">
        <v>28</v>
      </c>
    </row>
    <row r="36" spans="1:17">
      <c r="A36" t="s">
        <v>418</v>
      </c>
      <c r="B36">
        <v>-4.8099999999999996</v>
      </c>
      <c r="C36">
        <v>34</v>
      </c>
      <c r="D36" t="s">
        <v>340</v>
      </c>
      <c r="F36">
        <v>1</v>
      </c>
      <c r="G36">
        <v>6</v>
      </c>
      <c r="H36">
        <v>1</v>
      </c>
      <c r="I36" t="s">
        <v>413</v>
      </c>
      <c r="J36">
        <v>1000000</v>
      </c>
      <c r="K36">
        <v>-1.1200000000000001</v>
      </c>
      <c r="L36">
        <v>31</v>
      </c>
      <c r="Q36">
        <v>29</v>
      </c>
    </row>
    <row r="37" spans="1:17">
      <c r="A37" t="s">
        <v>419</v>
      </c>
      <c r="B37">
        <v>-3.13</v>
      </c>
      <c r="C37">
        <v>35</v>
      </c>
      <c r="D37" t="s">
        <v>420</v>
      </c>
      <c r="F37">
        <v>1</v>
      </c>
      <c r="G37">
        <v>6</v>
      </c>
      <c r="H37">
        <v>4</v>
      </c>
      <c r="I37" t="s">
        <v>417</v>
      </c>
      <c r="J37">
        <v>1000000</v>
      </c>
      <c r="K37">
        <v>-3.73</v>
      </c>
      <c r="L37">
        <v>33</v>
      </c>
      <c r="Q37">
        <v>30</v>
      </c>
    </row>
    <row r="38" spans="1:17">
      <c r="A38" t="s">
        <v>421</v>
      </c>
      <c r="B38">
        <v>-2.81</v>
      </c>
      <c r="C38">
        <v>36</v>
      </c>
      <c r="D38" t="s">
        <v>358</v>
      </c>
      <c r="F38">
        <v>1</v>
      </c>
      <c r="G38">
        <v>3</v>
      </c>
      <c r="H38">
        <v>9</v>
      </c>
      <c r="I38" t="s">
        <v>387</v>
      </c>
      <c r="J38">
        <v>1000000</v>
      </c>
      <c r="K38">
        <v>-0.47</v>
      </c>
      <c r="L38">
        <v>29</v>
      </c>
      <c r="Q38">
        <v>31</v>
      </c>
    </row>
    <row r="39" spans="1:17">
      <c r="A39" t="s">
        <v>422</v>
      </c>
      <c r="B39">
        <v>-2.77</v>
      </c>
      <c r="C39">
        <v>37</v>
      </c>
      <c r="D39" t="s">
        <v>423</v>
      </c>
      <c r="F39">
        <v>1</v>
      </c>
      <c r="G39">
        <v>7</v>
      </c>
      <c r="H39">
        <v>7</v>
      </c>
      <c r="I39" t="s">
        <v>424</v>
      </c>
      <c r="J39">
        <v>80</v>
      </c>
      <c r="K39">
        <v>6.65</v>
      </c>
      <c r="L39">
        <v>9</v>
      </c>
      <c r="Q39">
        <v>32</v>
      </c>
    </row>
    <row r="40" spans="1:17">
      <c r="A40" t="s">
        <v>425</v>
      </c>
      <c r="B40">
        <v>-2.4</v>
      </c>
      <c r="C40">
        <v>38</v>
      </c>
      <c r="D40" t="s">
        <v>372</v>
      </c>
      <c r="F40">
        <v>1</v>
      </c>
      <c r="G40">
        <v>7</v>
      </c>
      <c r="H40">
        <v>4</v>
      </c>
      <c r="I40" t="s">
        <v>426</v>
      </c>
      <c r="J40">
        <v>1000000</v>
      </c>
      <c r="K40">
        <v>4.46</v>
      </c>
      <c r="L40">
        <v>11</v>
      </c>
      <c r="Q40">
        <v>33</v>
      </c>
    </row>
    <row r="41" spans="1:17">
      <c r="A41" t="s">
        <v>427</v>
      </c>
      <c r="B41">
        <v>7.56</v>
      </c>
      <c r="C41">
        <v>7</v>
      </c>
      <c r="D41" t="s">
        <v>382</v>
      </c>
      <c r="F41">
        <v>1</v>
      </c>
      <c r="G41">
        <v>7</v>
      </c>
      <c r="H41">
        <v>9</v>
      </c>
      <c r="I41" t="s">
        <v>428</v>
      </c>
      <c r="J41">
        <v>250</v>
      </c>
      <c r="K41">
        <v>4.46</v>
      </c>
      <c r="L41">
        <v>11</v>
      </c>
      <c r="Q41">
        <v>34</v>
      </c>
    </row>
    <row r="42" spans="1:17">
      <c r="A42" t="s">
        <v>429</v>
      </c>
      <c r="B42">
        <v>6.73</v>
      </c>
      <c r="C42">
        <v>8</v>
      </c>
      <c r="D42" t="s">
        <v>408</v>
      </c>
      <c r="F42">
        <v>1</v>
      </c>
      <c r="G42">
        <v>4</v>
      </c>
      <c r="H42">
        <v>3</v>
      </c>
      <c r="I42" t="s">
        <v>394</v>
      </c>
      <c r="J42">
        <v>600</v>
      </c>
      <c r="K42">
        <v>6.38</v>
      </c>
      <c r="L42">
        <v>14</v>
      </c>
      <c r="Q42">
        <v>35</v>
      </c>
    </row>
    <row r="43" spans="1:17">
      <c r="A43" t="s">
        <v>430</v>
      </c>
      <c r="B43">
        <v>6.65</v>
      </c>
      <c r="C43">
        <v>9</v>
      </c>
      <c r="D43" t="s">
        <v>364</v>
      </c>
      <c r="F43">
        <v>2</v>
      </c>
      <c r="G43">
        <v>1</v>
      </c>
      <c r="H43">
        <v>5</v>
      </c>
      <c r="I43" t="s">
        <v>431</v>
      </c>
      <c r="J43">
        <v>100</v>
      </c>
      <c r="K43">
        <v>8.39</v>
      </c>
      <c r="L43">
        <v>46</v>
      </c>
      <c r="Q43">
        <v>36</v>
      </c>
    </row>
    <row r="44" spans="1:17">
      <c r="A44" t="s">
        <v>432</v>
      </c>
      <c r="B44">
        <v>4.46</v>
      </c>
      <c r="C44">
        <v>11</v>
      </c>
      <c r="D44" t="s">
        <v>426</v>
      </c>
      <c r="F44">
        <v>1</v>
      </c>
      <c r="G44">
        <v>4</v>
      </c>
      <c r="H44">
        <v>9</v>
      </c>
      <c r="I44" t="s">
        <v>407</v>
      </c>
      <c r="J44">
        <v>1000000</v>
      </c>
      <c r="K44">
        <v>6.38</v>
      </c>
      <c r="L44">
        <v>14</v>
      </c>
      <c r="Q44">
        <v>37</v>
      </c>
    </row>
    <row r="45" spans="1:17">
      <c r="A45" t="s">
        <v>433</v>
      </c>
      <c r="B45">
        <v>5.69</v>
      </c>
      <c r="C45">
        <v>10</v>
      </c>
      <c r="D45" t="s">
        <v>366</v>
      </c>
      <c r="F45">
        <v>1</v>
      </c>
      <c r="G45">
        <v>4</v>
      </c>
      <c r="H45">
        <v>1</v>
      </c>
      <c r="I45" t="s">
        <v>389</v>
      </c>
      <c r="J45">
        <v>1000000</v>
      </c>
      <c r="K45">
        <v>5.44</v>
      </c>
      <c r="L45">
        <v>12</v>
      </c>
      <c r="Q45">
        <v>38</v>
      </c>
    </row>
    <row r="46" spans="1:17">
      <c r="A46" t="s">
        <v>434</v>
      </c>
      <c r="B46">
        <v>6.65</v>
      </c>
      <c r="C46">
        <v>9</v>
      </c>
      <c r="D46" t="s">
        <v>424</v>
      </c>
      <c r="F46">
        <v>1</v>
      </c>
      <c r="G46">
        <v>3</v>
      </c>
      <c r="H46">
        <v>5</v>
      </c>
      <c r="I46" t="s">
        <v>377</v>
      </c>
      <c r="J46">
        <v>1000000</v>
      </c>
      <c r="K46">
        <v>1.17</v>
      </c>
      <c r="L46">
        <v>25</v>
      </c>
      <c r="Q46">
        <v>39</v>
      </c>
    </row>
    <row r="47" spans="1:17">
      <c r="A47" t="s">
        <v>435</v>
      </c>
      <c r="B47">
        <v>4.46</v>
      </c>
      <c r="C47">
        <v>11</v>
      </c>
      <c r="D47" t="s">
        <v>428</v>
      </c>
      <c r="F47">
        <v>1</v>
      </c>
      <c r="G47">
        <v>4</v>
      </c>
      <c r="H47">
        <v>6</v>
      </c>
      <c r="I47" t="s">
        <v>400</v>
      </c>
      <c r="J47">
        <v>1000000</v>
      </c>
      <c r="K47">
        <v>4.33</v>
      </c>
      <c r="L47">
        <v>17</v>
      </c>
      <c r="Q47">
        <v>40</v>
      </c>
    </row>
    <row r="48" spans="1:17">
      <c r="A48" t="s">
        <v>436</v>
      </c>
      <c r="B48">
        <v>8.4499999999999993</v>
      </c>
      <c r="C48">
        <v>44</v>
      </c>
      <c r="D48" t="s">
        <v>437</v>
      </c>
      <c r="F48">
        <v>1</v>
      </c>
      <c r="G48">
        <v>3</v>
      </c>
      <c r="H48">
        <v>13</v>
      </c>
      <c r="I48" t="s">
        <v>438</v>
      </c>
      <c r="J48">
        <v>1000000</v>
      </c>
      <c r="K48">
        <v>4.33</v>
      </c>
      <c r="L48">
        <v>17</v>
      </c>
      <c r="Q48">
        <v>41</v>
      </c>
    </row>
    <row r="49" spans="1:18">
      <c r="A49" t="s">
        <v>439</v>
      </c>
      <c r="B49">
        <v>8.39</v>
      </c>
      <c r="C49">
        <v>46</v>
      </c>
      <c r="D49" t="s">
        <v>405</v>
      </c>
      <c r="F49">
        <v>1</v>
      </c>
      <c r="G49">
        <v>3</v>
      </c>
      <c r="H49">
        <v>4</v>
      </c>
      <c r="I49" t="s">
        <v>375</v>
      </c>
      <c r="J49">
        <v>1000000</v>
      </c>
      <c r="K49">
        <v>10.67</v>
      </c>
      <c r="L49">
        <v>24</v>
      </c>
      <c r="Q49">
        <v>42</v>
      </c>
      <c r="R49" t="s">
        <v>440</v>
      </c>
    </row>
    <row r="50" spans="1:18">
      <c r="A50" t="s">
        <v>441</v>
      </c>
      <c r="B50">
        <v>8.2799999999999994</v>
      </c>
      <c r="C50">
        <v>45</v>
      </c>
      <c r="D50" t="s">
        <v>369</v>
      </c>
      <c r="F50">
        <v>2</v>
      </c>
      <c r="G50">
        <v>1</v>
      </c>
      <c r="H50">
        <v>4</v>
      </c>
      <c r="I50" t="s">
        <v>442</v>
      </c>
      <c r="J50">
        <v>1000000</v>
      </c>
      <c r="K50">
        <v>8.31</v>
      </c>
      <c r="L50">
        <v>47</v>
      </c>
      <c r="Q50">
        <v>44</v>
      </c>
      <c r="R50" t="s">
        <v>443</v>
      </c>
    </row>
    <row r="51" spans="1:18">
      <c r="A51" t="s">
        <v>444</v>
      </c>
      <c r="B51">
        <v>8.31</v>
      </c>
      <c r="C51">
        <v>47</v>
      </c>
      <c r="D51" t="s">
        <v>442</v>
      </c>
      <c r="F51">
        <v>1</v>
      </c>
      <c r="G51">
        <v>6</v>
      </c>
      <c r="H51">
        <v>8</v>
      </c>
      <c r="I51" t="s">
        <v>423</v>
      </c>
      <c r="J51">
        <v>1000000</v>
      </c>
      <c r="K51">
        <v>-2.77</v>
      </c>
      <c r="L51">
        <v>37</v>
      </c>
      <c r="Q51">
        <v>45</v>
      </c>
    </row>
    <row r="52" spans="1:18">
      <c r="A52" t="s">
        <v>445</v>
      </c>
      <c r="B52">
        <v>8.39</v>
      </c>
      <c r="C52">
        <v>46</v>
      </c>
      <c r="D52" t="s">
        <v>431</v>
      </c>
      <c r="F52">
        <v>1</v>
      </c>
      <c r="G52">
        <v>4</v>
      </c>
      <c r="H52">
        <v>8</v>
      </c>
      <c r="I52" t="s">
        <v>404</v>
      </c>
      <c r="J52">
        <v>1000000</v>
      </c>
      <c r="K52">
        <v>7.44</v>
      </c>
      <c r="L52">
        <v>20</v>
      </c>
      <c r="Q52">
        <v>46</v>
      </c>
    </row>
    <row r="53" spans="1:18">
      <c r="A53" t="s">
        <v>446</v>
      </c>
      <c r="B53">
        <v>-34.28</v>
      </c>
      <c r="C53">
        <v>49</v>
      </c>
      <c r="D53" t="s">
        <v>385</v>
      </c>
      <c r="F53">
        <v>1</v>
      </c>
      <c r="G53">
        <v>6</v>
      </c>
      <c r="H53">
        <v>6</v>
      </c>
      <c r="I53" t="s">
        <v>420</v>
      </c>
      <c r="J53">
        <v>1000000</v>
      </c>
      <c r="K53">
        <v>-3.13</v>
      </c>
      <c r="L53">
        <v>35</v>
      </c>
      <c r="Q53">
        <v>46</v>
      </c>
    </row>
    <row r="54" spans="1:18">
      <c r="A54" t="s">
        <v>447</v>
      </c>
      <c r="B54">
        <v>-34.28</v>
      </c>
      <c r="C54">
        <v>50</v>
      </c>
      <c r="D54" t="s">
        <v>392</v>
      </c>
      <c r="F54">
        <v>1</v>
      </c>
      <c r="G54">
        <v>3</v>
      </c>
      <c r="H54">
        <v>1</v>
      </c>
      <c r="I54" t="s">
        <v>368</v>
      </c>
      <c r="J54">
        <v>1000000</v>
      </c>
      <c r="K54">
        <v>3.12</v>
      </c>
      <c r="L54">
        <v>21</v>
      </c>
      <c r="Q54">
        <v>47</v>
      </c>
    </row>
    <row r="55" spans="1:18">
      <c r="A55" t="s">
        <v>448</v>
      </c>
      <c r="B55">
        <v>-34.28</v>
      </c>
      <c r="C55">
        <v>48</v>
      </c>
      <c r="D55" t="s">
        <v>449</v>
      </c>
      <c r="F55">
        <v>2</v>
      </c>
      <c r="G55">
        <v>1</v>
      </c>
      <c r="H55">
        <v>1</v>
      </c>
      <c r="I55" t="s">
        <v>437</v>
      </c>
      <c r="J55">
        <v>1000000</v>
      </c>
      <c r="K55">
        <v>8.4499999999999993</v>
      </c>
      <c r="L55">
        <v>44</v>
      </c>
      <c r="Q55">
        <v>48</v>
      </c>
    </row>
    <row r="56" spans="1:18">
      <c r="A56" t="s">
        <v>450</v>
      </c>
      <c r="B56">
        <v>0</v>
      </c>
      <c r="C56" t="s">
        <v>31</v>
      </c>
      <c r="D56" t="s">
        <v>411</v>
      </c>
      <c r="F56">
        <v>1</v>
      </c>
      <c r="G56">
        <v>4</v>
      </c>
      <c r="H56">
        <v>7</v>
      </c>
      <c r="I56" t="s">
        <v>402</v>
      </c>
      <c r="J56">
        <v>1000000</v>
      </c>
      <c r="K56">
        <v>6.8</v>
      </c>
      <c r="L56">
        <v>18</v>
      </c>
      <c r="Q56">
        <v>49</v>
      </c>
    </row>
    <row r="57" spans="1:18">
      <c r="A57" t="s">
        <v>451</v>
      </c>
      <c r="B57">
        <v>4.33</v>
      </c>
      <c r="C57">
        <v>17</v>
      </c>
      <c r="D57" t="s">
        <v>438</v>
      </c>
      <c r="F57">
        <v>1</v>
      </c>
      <c r="G57">
        <v>6</v>
      </c>
      <c r="H57">
        <v>3</v>
      </c>
      <c r="I57" t="s">
        <v>415</v>
      </c>
      <c r="J57">
        <v>1000000</v>
      </c>
      <c r="K57">
        <v>-3.07</v>
      </c>
      <c r="L57">
        <v>32</v>
      </c>
      <c r="Q57">
        <v>50</v>
      </c>
    </row>
    <row r="58" spans="1:18">
      <c r="A58" t="s">
        <v>452</v>
      </c>
      <c r="B58">
        <v>6.24</v>
      </c>
      <c r="C58">
        <v>19</v>
      </c>
      <c r="D58" t="s">
        <v>380</v>
      </c>
      <c r="F58">
        <v>3</v>
      </c>
      <c r="G58">
        <v>1</v>
      </c>
      <c r="H58">
        <v>3</v>
      </c>
      <c r="I58" t="s">
        <v>449</v>
      </c>
      <c r="J58">
        <v>1000000</v>
      </c>
      <c r="K58">
        <v>-34.28</v>
      </c>
      <c r="L58">
        <v>48</v>
      </c>
      <c r="Q58"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PAQGEN</vt:lpstr>
      <vt:lpstr>SQL</vt:lpstr>
      <vt:lpstr>REgionOf</vt:lpstr>
      <vt:lpstr>FactorPrefPesos</vt:lpstr>
      <vt:lpstr>TCUSD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Ríos</cp:lastModifiedBy>
  <dcterms:created xsi:type="dcterms:W3CDTF">2016-04-01T17:52:54Z</dcterms:created>
  <dcterms:modified xsi:type="dcterms:W3CDTF">2016-04-20T02:06:45Z</dcterms:modified>
</cp:coreProperties>
</file>